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/>
  <bookViews>
    <workbookView xWindow="600" yWindow="300" windowWidth="11100" windowHeight="6090" tabRatio="877" firstSheet="2" activeTab="22"/>
  </bookViews>
  <sheets>
    <sheet name="Alterações 2016" sheetId="196" state="hidden" r:id="rId1"/>
    <sheet name="ISS - VT" sheetId="190" state="hidden" r:id="rId2"/>
    <sheet name="DEMONSTRATIVO" sheetId="283" r:id="rId3"/>
    <sheet name="R" sheetId="284" r:id="rId4"/>
    <sheet name="1" sheetId="191" r:id="rId5"/>
    <sheet name="2" sheetId="223" r:id="rId6"/>
    <sheet name="3" sheetId="224" r:id="rId7"/>
    <sheet name="4" sheetId="225" r:id="rId8"/>
    <sheet name="5" sheetId="226" r:id="rId9"/>
    <sheet name="6" sheetId="227" r:id="rId10"/>
    <sheet name="7" sheetId="228" r:id="rId11"/>
    <sheet name="8" sheetId="229" r:id="rId12"/>
    <sheet name="9" sheetId="230" r:id="rId13"/>
    <sheet name="10." sheetId="231" r:id="rId14"/>
    <sheet name="11." sheetId="232" r:id="rId15"/>
    <sheet name="12." sheetId="233" r:id="rId16"/>
    <sheet name="13." sheetId="234" r:id="rId17"/>
    <sheet name="14." sheetId="235" r:id="rId18"/>
    <sheet name="15." sheetId="236" r:id="rId19"/>
    <sheet name="16." sheetId="237" r:id="rId20"/>
    <sheet name="17" sheetId="285" r:id="rId21"/>
    <sheet name="18" sheetId="286" r:id="rId22"/>
    <sheet name="19" sheetId="287" r:id="rId23"/>
    <sheet name="20" sheetId="288" r:id="rId24"/>
    <sheet name="21" sheetId="289" r:id="rId25"/>
    <sheet name="22" sheetId="290" r:id="rId26"/>
    <sheet name="23." sheetId="247" r:id="rId27"/>
    <sheet name="24" sheetId="249" r:id="rId28"/>
    <sheet name="25" sheetId="250" r:id="rId29"/>
    <sheet name="EQ" sheetId="220" r:id="rId30"/>
    <sheet name="ANEXO IV" sheetId="221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1______Excel_BuiltIn_Print_Area_1_1" localSheetId="13">#REF!</definedName>
    <definedName name="_1______Excel_BuiltIn_Print_Area_1_1" localSheetId="14">#REF!</definedName>
    <definedName name="_1______Excel_BuiltIn_Print_Area_1_1" localSheetId="15">#REF!</definedName>
    <definedName name="_1______Excel_BuiltIn_Print_Area_1_1" localSheetId="16">#REF!</definedName>
    <definedName name="_1______Excel_BuiltIn_Print_Area_1_1" localSheetId="17">#REF!</definedName>
    <definedName name="_1______Excel_BuiltIn_Print_Area_1_1" localSheetId="18">#REF!</definedName>
    <definedName name="_1______Excel_BuiltIn_Print_Area_1_1" localSheetId="19">#REF!</definedName>
    <definedName name="_1______Excel_BuiltIn_Print_Area_1_1" localSheetId="20">#REF!</definedName>
    <definedName name="_1______Excel_BuiltIn_Print_Area_1_1" localSheetId="21">#REF!</definedName>
    <definedName name="_1______Excel_BuiltIn_Print_Area_1_1" localSheetId="22">#REF!</definedName>
    <definedName name="_1______Excel_BuiltIn_Print_Area_1_1" localSheetId="5">#REF!</definedName>
    <definedName name="_1______Excel_BuiltIn_Print_Area_1_1" localSheetId="23">#REF!</definedName>
    <definedName name="_1______Excel_BuiltIn_Print_Area_1_1" localSheetId="24">#REF!</definedName>
    <definedName name="_1______Excel_BuiltIn_Print_Area_1_1" localSheetId="25">#REF!</definedName>
    <definedName name="_1______Excel_BuiltIn_Print_Area_1_1" localSheetId="26">#REF!</definedName>
    <definedName name="_1______Excel_BuiltIn_Print_Area_1_1" localSheetId="27">#REF!</definedName>
    <definedName name="_1______Excel_BuiltIn_Print_Area_1_1" localSheetId="28">#REF!</definedName>
    <definedName name="_1______Excel_BuiltIn_Print_Area_1_1" localSheetId="6">#REF!</definedName>
    <definedName name="_1______Excel_BuiltIn_Print_Area_1_1" localSheetId="7">#REF!</definedName>
    <definedName name="_1______Excel_BuiltIn_Print_Area_1_1" localSheetId="8">#REF!</definedName>
    <definedName name="_1______Excel_BuiltIn_Print_Area_1_1" localSheetId="9">#REF!</definedName>
    <definedName name="_1______Excel_BuiltIn_Print_Area_1_1" localSheetId="10">#REF!</definedName>
    <definedName name="_1______Excel_BuiltIn_Print_Area_1_1" localSheetId="11">#REF!</definedName>
    <definedName name="_1______Excel_BuiltIn_Print_Area_1_1" localSheetId="12">#REF!</definedName>
    <definedName name="_1______Excel_BuiltIn_Print_Area_1_1" localSheetId="2">#REF!</definedName>
    <definedName name="_1______Excel_BuiltIn_Print_Area_1_1">#REF!</definedName>
    <definedName name="_2_____Excel_BuiltIn_Print_Area_1_1" localSheetId="13">#REF!</definedName>
    <definedName name="_2_____Excel_BuiltIn_Print_Area_1_1" localSheetId="14">#REF!</definedName>
    <definedName name="_2_____Excel_BuiltIn_Print_Area_1_1" localSheetId="15">#REF!</definedName>
    <definedName name="_2_____Excel_BuiltIn_Print_Area_1_1" localSheetId="16">#REF!</definedName>
    <definedName name="_2_____Excel_BuiltIn_Print_Area_1_1" localSheetId="17">#REF!</definedName>
    <definedName name="_2_____Excel_BuiltIn_Print_Area_1_1" localSheetId="18">#REF!</definedName>
    <definedName name="_2_____Excel_BuiltIn_Print_Area_1_1" localSheetId="19">#REF!</definedName>
    <definedName name="_2_____Excel_BuiltIn_Print_Area_1_1" localSheetId="20">#REF!</definedName>
    <definedName name="_2_____Excel_BuiltIn_Print_Area_1_1" localSheetId="21">#REF!</definedName>
    <definedName name="_2_____Excel_BuiltIn_Print_Area_1_1" localSheetId="22">#REF!</definedName>
    <definedName name="_2_____Excel_BuiltIn_Print_Area_1_1" localSheetId="5">#REF!</definedName>
    <definedName name="_2_____Excel_BuiltIn_Print_Area_1_1" localSheetId="23">#REF!</definedName>
    <definedName name="_2_____Excel_BuiltIn_Print_Area_1_1" localSheetId="24">#REF!</definedName>
    <definedName name="_2_____Excel_BuiltIn_Print_Area_1_1" localSheetId="25">#REF!</definedName>
    <definedName name="_2_____Excel_BuiltIn_Print_Area_1_1" localSheetId="26">#REF!</definedName>
    <definedName name="_2_____Excel_BuiltIn_Print_Area_1_1" localSheetId="27">#REF!</definedName>
    <definedName name="_2_____Excel_BuiltIn_Print_Area_1_1" localSheetId="28">#REF!</definedName>
    <definedName name="_2_____Excel_BuiltIn_Print_Area_1_1" localSheetId="6">#REF!</definedName>
    <definedName name="_2_____Excel_BuiltIn_Print_Area_1_1" localSheetId="7">#REF!</definedName>
    <definedName name="_2_____Excel_BuiltIn_Print_Area_1_1" localSheetId="8">#REF!</definedName>
    <definedName name="_2_____Excel_BuiltIn_Print_Area_1_1" localSheetId="9">#REF!</definedName>
    <definedName name="_2_____Excel_BuiltIn_Print_Area_1_1" localSheetId="10">#REF!</definedName>
    <definedName name="_2_____Excel_BuiltIn_Print_Area_1_1" localSheetId="11">#REF!</definedName>
    <definedName name="_2_____Excel_BuiltIn_Print_Area_1_1" localSheetId="12">#REF!</definedName>
    <definedName name="_2_____Excel_BuiltIn_Print_Area_1_1">#REF!</definedName>
    <definedName name="_2Excel_BuiltIn_Print_Area_1_1" localSheetId="13">#REF!</definedName>
    <definedName name="_2Excel_BuiltIn_Print_Area_1_1" localSheetId="14">#REF!</definedName>
    <definedName name="_2Excel_BuiltIn_Print_Area_1_1" localSheetId="15">#REF!</definedName>
    <definedName name="_2Excel_BuiltIn_Print_Area_1_1" localSheetId="16">#REF!</definedName>
    <definedName name="_2Excel_BuiltIn_Print_Area_1_1" localSheetId="17">#REF!</definedName>
    <definedName name="_2Excel_BuiltIn_Print_Area_1_1" localSheetId="18">#REF!</definedName>
    <definedName name="_2Excel_BuiltIn_Print_Area_1_1" localSheetId="19">#REF!</definedName>
    <definedName name="_2Excel_BuiltIn_Print_Area_1_1" localSheetId="20">#REF!</definedName>
    <definedName name="_2Excel_BuiltIn_Print_Area_1_1" localSheetId="21">#REF!</definedName>
    <definedName name="_2Excel_BuiltIn_Print_Area_1_1" localSheetId="22">#REF!</definedName>
    <definedName name="_2Excel_BuiltIn_Print_Area_1_1" localSheetId="5">#REF!</definedName>
    <definedName name="_2Excel_BuiltIn_Print_Area_1_1" localSheetId="23">#REF!</definedName>
    <definedName name="_2Excel_BuiltIn_Print_Area_1_1" localSheetId="24">#REF!</definedName>
    <definedName name="_2Excel_BuiltIn_Print_Area_1_1" localSheetId="25">#REF!</definedName>
    <definedName name="_2Excel_BuiltIn_Print_Area_1_1" localSheetId="26">#REF!</definedName>
    <definedName name="_2Excel_BuiltIn_Print_Area_1_1" localSheetId="27">#REF!</definedName>
    <definedName name="_2Excel_BuiltIn_Print_Area_1_1" localSheetId="28">#REF!</definedName>
    <definedName name="_2Excel_BuiltIn_Print_Area_1_1" localSheetId="6">#REF!</definedName>
    <definedName name="_2Excel_BuiltIn_Print_Area_1_1" localSheetId="7">#REF!</definedName>
    <definedName name="_2Excel_BuiltIn_Print_Area_1_1" localSheetId="8">#REF!</definedName>
    <definedName name="_2Excel_BuiltIn_Print_Area_1_1" localSheetId="9">#REF!</definedName>
    <definedName name="_2Excel_BuiltIn_Print_Area_1_1" localSheetId="10">#REF!</definedName>
    <definedName name="_2Excel_BuiltIn_Print_Area_1_1" localSheetId="11">#REF!</definedName>
    <definedName name="_2Excel_BuiltIn_Print_Area_1_1" localSheetId="12">#REF!</definedName>
    <definedName name="_2Excel_BuiltIn_Print_Area_1_1">#REF!</definedName>
    <definedName name="_xlnm._FilterDatabase" localSheetId="1" hidden="1">'ISS - VT'!$B$4:$M$149</definedName>
    <definedName name="_xlnm._FilterDatabase" localSheetId="3" hidden="1">'R'!$A$3:$P$41</definedName>
    <definedName name="ANO" localSheetId="13">#REF!</definedName>
    <definedName name="ANO" localSheetId="14">#REF!</definedName>
    <definedName name="ANO" localSheetId="15">#REF!</definedName>
    <definedName name="ANO" localSheetId="16">#REF!</definedName>
    <definedName name="ANO" localSheetId="17">#REF!</definedName>
    <definedName name="ANO" localSheetId="18">#REF!</definedName>
    <definedName name="ANO" localSheetId="19">#REF!</definedName>
    <definedName name="ANO" localSheetId="20">#REF!</definedName>
    <definedName name="ANO" localSheetId="21">#REF!</definedName>
    <definedName name="ANO" localSheetId="22">#REF!</definedName>
    <definedName name="ANO" localSheetId="5">#REF!</definedName>
    <definedName name="ANO" localSheetId="23">#REF!</definedName>
    <definedName name="ANO" localSheetId="24">#REF!</definedName>
    <definedName name="ANO" localSheetId="25">#REF!</definedName>
    <definedName name="ANO" localSheetId="26">#REF!</definedName>
    <definedName name="ANO" localSheetId="27">#REF!</definedName>
    <definedName name="ANO" localSheetId="28">#REF!</definedName>
    <definedName name="ANO" localSheetId="6">#REF!</definedName>
    <definedName name="ANO" localSheetId="7">#REF!</definedName>
    <definedName name="ANO" localSheetId="8">#REF!</definedName>
    <definedName name="ANO" localSheetId="9">#REF!</definedName>
    <definedName name="ANO" localSheetId="10">#REF!</definedName>
    <definedName name="ANO" localSheetId="11">#REF!</definedName>
    <definedName name="ANO" localSheetId="12">#REF!</definedName>
    <definedName name="ANO" localSheetId="2">#REF!</definedName>
    <definedName name="ANO">#REF!</definedName>
    <definedName name="_xlnm.Print_Area" localSheetId="4">'1'!$A$1:$D$153</definedName>
    <definedName name="_xlnm.Print_Area" localSheetId="13">'10.'!$A$1:$D$154</definedName>
    <definedName name="_xlnm.Print_Area" localSheetId="14">'11.'!$A$1:$D$154</definedName>
    <definedName name="_xlnm.Print_Area" localSheetId="15">'12.'!$A$1:$D$154</definedName>
    <definedName name="_xlnm.Print_Area" localSheetId="16">'13.'!$A$1:$D$154</definedName>
    <definedName name="_xlnm.Print_Area" localSheetId="17">'14.'!$A$1:$D$154</definedName>
    <definedName name="_xlnm.Print_Area" localSheetId="18">'15.'!$A$1:$D$154</definedName>
    <definedName name="_xlnm.Print_Area" localSheetId="19">'16.'!$A$1:$D$154</definedName>
    <definedName name="_xlnm.Print_Area" localSheetId="20">'17'!$A$1:$D$153</definedName>
    <definedName name="_xlnm.Print_Area" localSheetId="21">'18'!$A$1:$D$153</definedName>
    <definedName name="_xlnm.Print_Area" localSheetId="22">'19'!$A$1:$D$153</definedName>
    <definedName name="_xlnm.Print_Area" localSheetId="5">'2'!$A$1:$D$154</definedName>
    <definedName name="_xlnm.Print_Area" localSheetId="23">'20'!$A$1:$D$153</definedName>
    <definedName name="_xlnm.Print_Area" localSheetId="24">'21'!$A$1:$D$153</definedName>
    <definedName name="_xlnm.Print_Area" localSheetId="25">'22'!$A$1:$D$153</definedName>
    <definedName name="_xlnm.Print_Area" localSheetId="26">'23.'!$A$1:$D$154</definedName>
    <definedName name="_xlnm.Print_Area" localSheetId="27">'24'!$A$1:$D$154</definedName>
    <definedName name="_xlnm.Print_Area" localSheetId="28">'25'!$A$1:$D$154</definedName>
    <definedName name="_xlnm.Print_Area" localSheetId="6">'3'!$A$1:$D$154</definedName>
    <definedName name="_xlnm.Print_Area" localSheetId="7">'4'!$A$1:$D$154</definedName>
    <definedName name="_xlnm.Print_Area" localSheetId="8">'5'!$A$1:$D$154</definedName>
    <definedName name="_xlnm.Print_Area" localSheetId="9">'6'!$A$1:$D$154</definedName>
    <definedName name="_xlnm.Print_Area" localSheetId="10">'7'!$A$1:$D$154</definedName>
    <definedName name="_xlnm.Print_Area" localSheetId="11">'8'!$A$1:$D$154</definedName>
    <definedName name="_xlnm.Print_Area" localSheetId="12">'9'!$A$1:$D$154</definedName>
    <definedName name="_xlnm.Print_Area" localSheetId="30">'ANEXO IV'!$A$1:$D$69</definedName>
    <definedName name="_xlnm.Print_Area" localSheetId="2">DEMONSTRATIVO!$A$1:$H$36</definedName>
    <definedName name="_xlnm.Print_Area" localSheetId="29">EQ!$A$1:$E$140</definedName>
    <definedName name="_xlnm.Print_Area" localSheetId="1">'ISS - VT'!$B$4:$M$145</definedName>
    <definedName name="_xlnm.Print_Area" localSheetId="3">'R'!$B$1:$I$147</definedName>
    <definedName name="Cargo" localSheetId="2">'[1]BD-1'!$B$3:$B$217</definedName>
    <definedName name="Cargo">'[2]BD-1'!$B$3:$B$217</definedName>
    <definedName name="Cidade" localSheetId="2">'[3]BD-2'!$C$5:$C$163</definedName>
    <definedName name="Cidade">'[3]BD-2'!$C$5:$C$163</definedName>
    <definedName name="Cidades" localSheetId="0">'[2]BD-2'!$C$5:$C$148</definedName>
    <definedName name="Cidades" localSheetId="2">'[1]BD-2'!$C$5:$C$148</definedName>
    <definedName name="Cidades" localSheetId="3">'[4]ISS - VT'!$C$5:$C$148</definedName>
    <definedName name="Cidades">'ISS - VT'!$C$5:$C$148</definedName>
    <definedName name="Curitiba" localSheetId="13">#REF!</definedName>
    <definedName name="Curitiba" localSheetId="14">#REF!</definedName>
    <definedName name="Curitiba" localSheetId="15">#REF!</definedName>
    <definedName name="Curitiba" localSheetId="16">#REF!</definedName>
    <definedName name="Curitiba" localSheetId="17">#REF!</definedName>
    <definedName name="Curitiba" localSheetId="18">#REF!</definedName>
    <definedName name="Curitiba" localSheetId="19">#REF!</definedName>
    <definedName name="Curitiba" localSheetId="20">#REF!</definedName>
    <definedName name="Curitiba" localSheetId="21">#REF!</definedName>
    <definedName name="Curitiba" localSheetId="22">#REF!</definedName>
    <definedName name="Curitiba" localSheetId="5">#REF!</definedName>
    <definedName name="Curitiba" localSheetId="23">#REF!</definedName>
    <definedName name="Curitiba" localSheetId="24">#REF!</definedName>
    <definedName name="Curitiba" localSheetId="25">#REF!</definedName>
    <definedName name="Curitiba" localSheetId="26">#REF!</definedName>
    <definedName name="Curitiba" localSheetId="27">#REF!</definedName>
    <definedName name="Curitiba" localSheetId="28">#REF!</definedName>
    <definedName name="Curitiba" localSheetId="6">#REF!</definedName>
    <definedName name="Curitiba" localSheetId="7">#REF!</definedName>
    <definedName name="Curitiba" localSheetId="8">#REF!</definedName>
    <definedName name="Curitiba" localSheetId="9">#REF!</definedName>
    <definedName name="Curitiba" localSheetId="10">#REF!</definedName>
    <definedName name="Curitiba" localSheetId="11">#REF!</definedName>
    <definedName name="Curitiba" localSheetId="12">#REF!</definedName>
    <definedName name="Curitiba">#REF!</definedName>
    <definedName name="Descrição" localSheetId="2">'[5]BD MEE'!$A$3:$A$1048576</definedName>
    <definedName name="Descrição">'[2]BD MEE'!$A$3:$A$1048576</definedName>
    <definedName name="Encargos_previdenciários_e_FGTS" localSheetId="13">#REF!</definedName>
    <definedName name="Encargos_previdenciários_e_FGTS" localSheetId="14">#REF!</definedName>
    <definedName name="Encargos_previdenciários_e_FGTS" localSheetId="15">#REF!</definedName>
    <definedName name="Encargos_previdenciários_e_FGTS" localSheetId="16">#REF!</definedName>
    <definedName name="Encargos_previdenciários_e_FGTS" localSheetId="17">#REF!</definedName>
    <definedName name="Encargos_previdenciários_e_FGTS" localSheetId="18">#REF!</definedName>
    <definedName name="Encargos_previdenciários_e_FGTS" localSheetId="19">#REF!</definedName>
    <definedName name="Encargos_previdenciários_e_FGTS" localSheetId="20">#REF!</definedName>
    <definedName name="Encargos_previdenciários_e_FGTS" localSheetId="21">#REF!</definedName>
    <definedName name="Encargos_previdenciários_e_FGTS" localSheetId="22">#REF!</definedName>
    <definedName name="Encargos_previdenciários_e_FGTS" localSheetId="5">#REF!</definedName>
    <definedName name="Encargos_previdenciários_e_FGTS" localSheetId="23">#REF!</definedName>
    <definedName name="Encargos_previdenciários_e_FGTS" localSheetId="24">#REF!</definedName>
    <definedName name="Encargos_previdenciários_e_FGTS" localSheetId="25">#REF!</definedName>
    <definedName name="Encargos_previdenciários_e_FGTS" localSheetId="26">#REF!</definedName>
    <definedName name="Encargos_previdenciários_e_FGTS" localSheetId="27">#REF!</definedName>
    <definedName name="Encargos_previdenciários_e_FGTS" localSheetId="28">#REF!</definedName>
    <definedName name="Encargos_previdenciários_e_FGTS" localSheetId="6">#REF!</definedName>
    <definedName name="Encargos_previdenciários_e_FGTS" localSheetId="7">#REF!</definedName>
    <definedName name="Encargos_previdenciários_e_FGTS" localSheetId="8">#REF!</definedName>
    <definedName name="Encargos_previdenciários_e_FGTS" localSheetId="9">#REF!</definedName>
    <definedName name="Encargos_previdenciários_e_FGTS" localSheetId="10">#REF!</definedName>
    <definedName name="Encargos_previdenciários_e_FGTS" localSheetId="11">#REF!</definedName>
    <definedName name="Encargos_previdenciários_e_FGTS" localSheetId="12">#REF!</definedName>
    <definedName name="Encargos_previdenciários_e_FGTS" localSheetId="2">#REF!</definedName>
    <definedName name="Encargos_previdenciários_e_FGTS">#REF!</definedName>
    <definedName name="Escala" localSheetId="0">'[2]BD-2'!$O$5:$O$8</definedName>
    <definedName name="Escala" localSheetId="2">'[1]BD-2'!$O$5:$O$8</definedName>
    <definedName name="Escala" localSheetId="3">'[4]ISS - VT'!$O$5:$O$8</definedName>
    <definedName name="Escala">'ISS - VT'!$O$5:$O$8</definedName>
    <definedName name="Escalas" localSheetId="13">#REF!</definedName>
    <definedName name="Escalas" localSheetId="14">#REF!</definedName>
    <definedName name="Escalas" localSheetId="15">#REF!</definedName>
    <definedName name="Escalas" localSheetId="16">#REF!</definedName>
    <definedName name="Escalas" localSheetId="17">#REF!</definedName>
    <definedName name="Escalas" localSheetId="18">#REF!</definedName>
    <definedName name="Escalas" localSheetId="19">#REF!</definedName>
    <definedName name="Escalas" localSheetId="20">#REF!</definedName>
    <definedName name="Escalas" localSheetId="21">#REF!</definedName>
    <definedName name="Escalas" localSheetId="22">#REF!</definedName>
    <definedName name="Escalas" localSheetId="5">#REF!</definedName>
    <definedName name="Escalas" localSheetId="23">#REF!</definedName>
    <definedName name="Escalas" localSheetId="24">#REF!</definedName>
    <definedName name="Escalas" localSheetId="25">#REF!</definedName>
    <definedName name="Escalas" localSheetId="26">#REF!</definedName>
    <definedName name="Escalas" localSheetId="27">#REF!</definedName>
    <definedName name="Escalas" localSheetId="28">#REF!</definedName>
    <definedName name="Escalas" localSheetId="6">#REF!</definedName>
    <definedName name="Escalas" localSheetId="7">#REF!</definedName>
    <definedName name="Escalas" localSheetId="8">#REF!</definedName>
    <definedName name="Escalas" localSheetId="9">#REF!</definedName>
    <definedName name="Escalas" localSheetId="10">#REF!</definedName>
    <definedName name="Escalas" localSheetId="11">#REF!</definedName>
    <definedName name="Escalas" localSheetId="12">#REF!</definedName>
    <definedName name="Escalas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Excel_BuiltIn_Print_Area_1_1" localSheetId="13">#REF!</definedName>
    <definedName name="Excel_BuiltIn_Print_Area_1_1" localSheetId="14">#REF!</definedName>
    <definedName name="Excel_BuiltIn_Print_Area_1_1" localSheetId="15">#REF!</definedName>
    <definedName name="Excel_BuiltIn_Print_Area_1_1" localSheetId="16">#REF!</definedName>
    <definedName name="Excel_BuiltIn_Print_Area_1_1" localSheetId="17">#REF!</definedName>
    <definedName name="Excel_BuiltIn_Print_Area_1_1" localSheetId="18">#REF!</definedName>
    <definedName name="Excel_BuiltIn_Print_Area_1_1" localSheetId="19">#REF!</definedName>
    <definedName name="Excel_BuiltIn_Print_Area_1_1" localSheetId="20">#REF!</definedName>
    <definedName name="Excel_BuiltIn_Print_Area_1_1" localSheetId="21">#REF!</definedName>
    <definedName name="Excel_BuiltIn_Print_Area_1_1" localSheetId="22">#REF!</definedName>
    <definedName name="Excel_BuiltIn_Print_Area_1_1" localSheetId="5">#REF!</definedName>
    <definedName name="Excel_BuiltIn_Print_Area_1_1" localSheetId="23">#REF!</definedName>
    <definedName name="Excel_BuiltIn_Print_Area_1_1" localSheetId="24">#REF!</definedName>
    <definedName name="Excel_BuiltIn_Print_Area_1_1" localSheetId="25">#REF!</definedName>
    <definedName name="Excel_BuiltIn_Print_Area_1_1" localSheetId="26">#REF!</definedName>
    <definedName name="Excel_BuiltIn_Print_Area_1_1" localSheetId="27">#REF!</definedName>
    <definedName name="Excel_BuiltIn_Print_Area_1_1" localSheetId="28">#REF!</definedName>
    <definedName name="Excel_BuiltIn_Print_Area_1_1" localSheetId="6">#REF!</definedName>
    <definedName name="Excel_BuiltIn_Print_Area_1_1" localSheetId="7">#REF!</definedName>
    <definedName name="Excel_BuiltIn_Print_Area_1_1" localSheetId="8">#REF!</definedName>
    <definedName name="Excel_BuiltIn_Print_Area_1_1" localSheetId="9">#REF!</definedName>
    <definedName name="Excel_BuiltIn_Print_Area_1_1" localSheetId="10">#REF!</definedName>
    <definedName name="Excel_BuiltIn_Print_Area_1_1" localSheetId="11">#REF!</definedName>
    <definedName name="Excel_BuiltIn_Print_Area_1_1" localSheetId="12">#REF!</definedName>
    <definedName name="Excel_BuiltIn_Print_Area_1_1" localSheetId="0">#REF!</definedName>
    <definedName name="Excel_BuiltIn_Print_Area_1_1" localSheetId="2">#REF!</definedName>
    <definedName name="Excel_BuiltIn_Print_Area_1_1">#REF!</definedName>
    <definedName name="Excel_BuiltIn_Print_Area_2" localSheetId="13">#REF!</definedName>
    <definedName name="Excel_BuiltIn_Print_Area_2" localSheetId="14">#REF!</definedName>
    <definedName name="Excel_BuiltIn_Print_Area_2" localSheetId="15">#REF!</definedName>
    <definedName name="Excel_BuiltIn_Print_Area_2" localSheetId="16">#REF!</definedName>
    <definedName name="Excel_BuiltIn_Print_Area_2" localSheetId="17">#REF!</definedName>
    <definedName name="Excel_BuiltIn_Print_Area_2" localSheetId="18">#REF!</definedName>
    <definedName name="Excel_BuiltIn_Print_Area_2" localSheetId="19">#REF!</definedName>
    <definedName name="Excel_BuiltIn_Print_Area_2" localSheetId="20">#REF!</definedName>
    <definedName name="Excel_BuiltIn_Print_Area_2" localSheetId="21">#REF!</definedName>
    <definedName name="Excel_BuiltIn_Print_Area_2" localSheetId="22">#REF!</definedName>
    <definedName name="Excel_BuiltIn_Print_Area_2" localSheetId="5">#REF!</definedName>
    <definedName name="Excel_BuiltIn_Print_Area_2" localSheetId="23">#REF!</definedName>
    <definedName name="Excel_BuiltIn_Print_Area_2" localSheetId="24">#REF!</definedName>
    <definedName name="Excel_BuiltIn_Print_Area_2" localSheetId="25">#REF!</definedName>
    <definedName name="Excel_BuiltIn_Print_Area_2" localSheetId="26">#REF!</definedName>
    <definedName name="Excel_BuiltIn_Print_Area_2" localSheetId="27">#REF!</definedName>
    <definedName name="Excel_BuiltIn_Print_Area_2" localSheetId="28">#REF!</definedName>
    <definedName name="Excel_BuiltIn_Print_Area_2" localSheetId="6">#REF!</definedName>
    <definedName name="Excel_BuiltIn_Print_Area_2" localSheetId="7">#REF!</definedName>
    <definedName name="Excel_BuiltIn_Print_Area_2" localSheetId="8">#REF!</definedName>
    <definedName name="Excel_BuiltIn_Print_Area_2" localSheetId="9">#REF!</definedName>
    <definedName name="Excel_BuiltIn_Print_Area_2" localSheetId="10">#REF!</definedName>
    <definedName name="Excel_BuiltIn_Print_Area_2" localSheetId="11">#REF!</definedName>
    <definedName name="Excel_BuiltIn_Print_Area_2" localSheetId="12">#REF!</definedName>
    <definedName name="Excel_BuiltIn_Print_Area_2" localSheetId="0">#REF!</definedName>
    <definedName name="Excel_BuiltIn_Print_Area_2" localSheetId="2">#REF!</definedName>
    <definedName name="Excel_BuiltIn_Print_Area_2">#REF!</definedName>
    <definedName name="Excel_BuiltIn_Print_Area_3" localSheetId="13">#REF!</definedName>
    <definedName name="Excel_BuiltIn_Print_Area_3" localSheetId="14">#REF!</definedName>
    <definedName name="Excel_BuiltIn_Print_Area_3" localSheetId="15">#REF!</definedName>
    <definedName name="Excel_BuiltIn_Print_Area_3" localSheetId="16">#REF!</definedName>
    <definedName name="Excel_BuiltIn_Print_Area_3" localSheetId="17">#REF!</definedName>
    <definedName name="Excel_BuiltIn_Print_Area_3" localSheetId="18">#REF!</definedName>
    <definedName name="Excel_BuiltIn_Print_Area_3" localSheetId="19">#REF!</definedName>
    <definedName name="Excel_BuiltIn_Print_Area_3" localSheetId="20">#REF!</definedName>
    <definedName name="Excel_BuiltIn_Print_Area_3" localSheetId="21">#REF!</definedName>
    <definedName name="Excel_BuiltIn_Print_Area_3" localSheetId="22">#REF!</definedName>
    <definedName name="Excel_BuiltIn_Print_Area_3" localSheetId="5">#REF!</definedName>
    <definedName name="Excel_BuiltIn_Print_Area_3" localSheetId="23">#REF!</definedName>
    <definedName name="Excel_BuiltIn_Print_Area_3" localSheetId="24">#REF!</definedName>
    <definedName name="Excel_BuiltIn_Print_Area_3" localSheetId="25">#REF!</definedName>
    <definedName name="Excel_BuiltIn_Print_Area_3" localSheetId="26">#REF!</definedName>
    <definedName name="Excel_BuiltIn_Print_Area_3" localSheetId="27">#REF!</definedName>
    <definedName name="Excel_BuiltIn_Print_Area_3" localSheetId="28">#REF!</definedName>
    <definedName name="Excel_BuiltIn_Print_Area_3" localSheetId="6">#REF!</definedName>
    <definedName name="Excel_BuiltIn_Print_Area_3" localSheetId="7">#REF!</definedName>
    <definedName name="Excel_BuiltIn_Print_Area_3" localSheetId="8">#REF!</definedName>
    <definedName name="Excel_BuiltIn_Print_Area_3" localSheetId="9">#REF!</definedName>
    <definedName name="Excel_BuiltIn_Print_Area_3" localSheetId="10">#REF!</definedName>
    <definedName name="Excel_BuiltIn_Print_Area_3" localSheetId="11">#REF!</definedName>
    <definedName name="Excel_BuiltIn_Print_Area_3" localSheetId="12">#REF!</definedName>
    <definedName name="Excel_BuiltIn_Print_Area_3" localSheetId="2">#REF!</definedName>
    <definedName name="Excel_BuiltIn_Print_Area_3">#REF!</definedName>
    <definedName name="Excel_BuiltIn_Print_Area_4" localSheetId="13">#REF!</definedName>
    <definedName name="Excel_BuiltIn_Print_Area_4" localSheetId="14">#REF!</definedName>
    <definedName name="Excel_BuiltIn_Print_Area_4" localSheetId="15">#REF!</definedName>
    <definedName name="Excel_BuiltIn_Print_Area_4" localSheetId="16">#REF!</definedName>
    <definedName name="Excel_BuiltIn_Print_Area_4" localSheetId="17">#REF!</definedName>
    <definedName name="Excel_BuiltIn_Print_Area_4" localSheetId="18">#REF!</definedName>
    <definedName name="Excel_BuiltIn_Print_Area_4" localSheetId="19">#REF!</definedName>
    <definedName name="Excel_BuiltIn_Print_Area_4" localSheetId="20">#REF!</definedName>
    <definedName name="Excel_BuiltIn_Print_Area_4" localSheetId="21">#REF!</definedName>
    <definedName name="Excel_BuiltIn_Print_Area_4" localSheetId="22">#REF!</definedName>
    <definedName name="Excel_BuiltIn_Print_Area_4" localSheetId="5">#REF!</definedName>
    <definedName name="Excel_BuiltIn_Print_Area_4" localSheetId="23">#REF!</definedName>
    <definedName name="Excel_BuiltIn_Print_Area_4" localSheetId="24">#REF!</definedName>
    <definedName name="Excel_BuiltIn_Print_Area_4" localSheetId="25">#REF!</definedName>
    <definedName name="Excel_BuiltIn_Print_Area_4" localSheetId="26">#REF!</definedName>
    <definedName name="Excel_BuiltIn_Print_Area_4" localSheetId="27">#REF!</definedName>
    <definedName name="Excel_BuiltIn_Print_Area_4" localSheetId="28">#REF!</definedName>
    <definedName name="Excel_BuiltIn_Print_Area_4" localSheetId="6">#REF!</definedName>
    <definedName name="Excel_BuiltIn_Print_Area_4" localSheetId="7">#REF!</definedName>
    <definedName name="Excel_BuiltIn_Print_Area_4" localSheetId="8">#REF!</definedName>
    <definedName name="Excel_BuiltIn_Print_Area_4" localSheetId="9">#REF!</definedName>
    <definedName name="Excel_BuiltIn_Print_Area_4" localSheetId="10">#REF!</definedName>
    <definedName name="Excel_BuiltIn_Print_Area_4" localSheetId="11">#REF!</definedName>
    <definedName name="Excel_BuiltIn_Print_Area_4" localSheetId="12">#REF!</definedName>
    <definedName name="Excel_BuiltIn_Print_Area_4" localSheetId="2">#REF!</definedName>
    <definedName name="Excel_BuiltIn_Print_Area_4">#REF!</definedName>
    <definedName name="FGTS" localSheetId="13">#REF!</definedName>
    <definedName name="FGTS" localSheetId="14">#REF!</definedName>
    <definedName name="FGTS" localSheetId="15">#REF!</definedName>
    <definedName name="FGTS" localSheetId="16">#REF!</definedName>
    <definedName name="FGTS" localSheetId="17">#REF!</definedName>
    <definedName name="FGTS" localSheetId="18">#REF!</definedName>
    <definedName name="FGTS" localSheetId="19">#REF!</definedName>
    <definedName name="FGTS" localSheetId="20">#REF!</definedName>
    <definedName name="FGTS" localSheetId="21">#REF!</definedName>
    <definedName name="FGTS" localSheetId="22">#REF!</definedName>
    <definedName name="FGTS" localSheetId="5">#REF!</definedName>
    <definedName name="FGTS" localSheetId="23">#REF!</definedName>
    <definedName name="FGTS" localSheetId="24">#REF!</definedName>
    <definedName name="FGTS" localSheetId="25">#REF!</definedName>
    <definedName name="FGTS" localSheetId="26">#REF!</definedName>
    <definedName name="FGTS" localSheetId="27">#REF!</definedName>
    <definedName name="FGTS" localSheetId="28">#REF!</definedName>
    <definedName name="FGTS" localSheetId="6">#REF!</definedName>
    <definedName name="FGTS" localSheetId="7">#REF!</definedName>
    <definedName name="FGTS" localSheetId="8">#REF!</definedName>
    <definedName name="FGTS" localSheetId="9">#REF!</definedName>
    <definedName name="FGTS" localSheetId="10">#REF!</definedName>
    <definedName name="FGTS" localSheetId="11">#REF!</definedName>
    <definedName name="FGTS" localSheetId="12">#REF!</definedName>
    <definedName name="FGTS">#REF!</definedName>
    <definedName name="HE_50" localSheetId="13">#REF!</definedName>
    <definedName name="HE_50" localSheetId="14">#REF!</definedName>
    <definedName name="HE_50" localSheetId="15">#REF!</definedName>
    <definedName name="HE_50" localSheetId="16">#REF!</definedName>
    <definedName name="HE_50" localSheetId="17">#REF!</definedName>
    <definedName name="HE_50" localSheetId="18">#REF!</definedName>
    <definedName name="HE_50" localSheetId="19">#REF!</definedName>
    <definedName name="HE_50" localSheetId="20">#REF!</definedName>
    <definedName name="HE_50" localSheetId="21">#REF!</definedName>
    <definedName name="HE_50" localSheetId="22">#REF!</definedName>
    <definedName name="HE_50" localSheetId="5">#REF!</definedName>
    <definedName name="HE_50" localSheetId="23">#REF!</definedName>
    <definedName name="HE_50" localSheetId="24">#REF!</definedName>
    <definedName name="HE_50" localSheetId="25">#REF!</definedName>
    <definedName name="HE_50" localSheetId="26">#REF!</definedName>
    <definedName name="HE_50" localSheetId="27">#REF!</definedName>
    <definedName name="HE_50" localSheetId="28">#REF!</definedName>
    <definedName name="HE_50" localSheetId="6">#REF!</definedName>
    <definedName name="HE_50" localSheetId="7">#REF!</definedName>
    <definedName name="HE_50" localSheetId="8">#REF!</definedName>
    <definedName name="HE_50" localSheetId="9">#REF!</definedName>
    <definedName name="HE_50" localSheetId="10">#REF!</definedName>
    <definedName name="HE_50" localSheetId="11">#REF!</definedName>
    <definedName name="HE_50" localSheetId="12">#REF!</definedName>
    <definedName name="HE_50">#REF!</definedName>
    <definedName name="INSS" localSheetId="13">#REF!</definedName>
    <definedName name="INSS" localSheetId="14">#REF!</definedName>
    <definedName name="INSS" localSheetId="15">#REF!</definedName>
    <definedName name="INSS" localSheetId="16">#REF!</definedName>
    <definedName name="INSS" localSheetId="17">#REF!</definedName>
    <definedName name="INSS" localSheetId="18">#REF!</definedName>
    <definedName name="INSS" localSheetId="19">#REF!</definedName>
    <definedName name="INSS" localSheetId="20">#REF!</definedName>
    <definedName name="INSS" localSheetId="21">#REF!</definedName>
    <definedName name="INSS" localSheetId="22">#REF!</definedName>
    <definedName name="INSS" localSheetId="5">#REF!</definedName>
    <definedName name="INSS" localSheetId="23">#REF!</definedName>
    <definedName name="INSS" localSheetId="24">#REF!</definedName>
    <definedName name="INSS" localSheetId="25">#REF!</definedName>
    <definedName name="INSS" localSheetId="26">#REF!</definedName>
    <definedName name="INSS" localSheetId="27">#REF!</definedName>
    <definedName name="INSS" localSheetId="28">#REF!</definedName>
    <definedName name="INSS" localSheetId="6">#REF!</definedName>
    <definedName name="INSS" localSheetId="7">#REF!</definedName>
    <definedName name="INSS" localSheetId="8">#REF!</definedName>
    <definedName name="INSS" localSheetId="9">#REF!</definedName>
    <definedName name="INSS" localSheetId="10">#REF!</definedName>
    <definedName name="INSS" localSheetId="11">#REF!</definedName>
    <definedName name="INSS" localSheetId="12">#REF!</definedName>
    <definedName name="INSS">#REF!</definedName>
    <definedName name="MEMCALC" localSheetId="13">#REF!</definedName>
    <definedName name="MEMCALC" localSheetId="14">#REF!</definedName>
    <definedName name="MEMCALC" localSheetId="15">#REF!</definedName>
    <definedName name="MEMCALC" localSheetId="16">#REF!</definedName>
    <definedName name="MEMCALC" localSheetId="17">#REF!</definedName>
    <definedName name="MEMCALC" localSheetId="18">#REF!</definedName>
    <definedName name="MEMCALC" localSheetId="19">#REF!</definedName>
    <definedName name="MEMCALC" localSheetId="20">#REF!</definedName>
    <definedName name="MEMCALC" localSheetId="21">#REF!</definedName>
    <definedName name="MEMCALC" localSheetId="22">#REF!</definedName>
    <definedName name="MEMCALC" localSheetId="5">#REF!</definedName>
    <definedName name="MEMCALC" localSheetId="23">#REF!</definedName>
    <definedName name="MEMCALC" localSheetId="24">#REF!</definedName>
    <definedName name="MEMCALC" localSheetId="25">#REF!</definedName>
    <definedName name="MEMCALC" localSheetId="26">#REF!</definedName>
    <definedName name="MEMCALC" localSheetId="27">#REF!</definedName>
    <definedName name="MEMCALC" localSheetId="28">#REF!</definedName>
    <definedName name="MEMCALC" localSheetId="6">#REF!</definedName>
    <definedName name="MEMCALC" localSheetId="7">#REF!</definedName>
    <definedName name="MEMCALC" localSheetId="8">#REF!</definedName>
    <definedName name="MEMCALC" localSheetId="9">#REF!</definedName>
    <definedName name="MEMCALC" localSheetId="10">#REF!</definedName>
    <definedName name="MEMCALC" localSheetId="11">#REF!</definedName>
    <definedName name="MEMCALC" localSheetId="12">#REF!</definedName>
    <definedName name="MEMCALC" localSheetId="2">#REF!</definedName>
    <definedName name="MEMCALC">#REF!</definedName>
    <definedName name="PLANILHA" localSheetId="13">#REF!</definedName>
    <definedName name="PLANILHA" localSheetId="14">#REF!</definedName>
    <definedName name="PLANILHA" localSheetId="15">#REF!</definedName>
    <definedName name="PLANILHA" localSheetId="16">#REF!</definedName>
    <definedName name="PLANILHA" localSheetId="17">#REF!</definedName>
    <definedName name="PLANILHA" localSheetId="18">#REF!</definedName>
    <definedName name="PLANILHA" localSheetId="19">#REF!</definedName>
    <definedName name="PLANILHA" localSheetId="20">#REF!</definedName>
    <definedName name="PLANILHA" localSheetId="21">#REF!</definedName>
    <definedName name="PLANILHA" localSheetId="22">#REF!</definedName>
    <definedName name="PLANILHA" localSheetId="5">#REF!</definedName>
    <definedName name="PLANILHA" localSheetId="23">#REF!</definedName>
    <definedName name="PLANILHA" localSheetId="24">#REF!</definedName>
    <definedName name="PLANILHA" localSheetId="25">#REF!</definedName>
    <definedName name="PLANILHA" localSheetId="26">#REF!</definedName>
    <definedName name="PLANILHA" localSheetId="27">#REF!</definedName>
    <definedName name="PLANILHA" localSheetId="28">#REF!</definedName>
    <definedName name="PLANILHA" localSheetId="6">#REF!</definedName>
    <definedName name="PLANILHA" localSheetId="7">#REF!</definedName>
    <definedName name="PLANILHA" localSheetId="8">#REF!</definedName>
    <definedName name="PLANILHA" localSheetId="9">#REF!</definedName>
    <definedName name="PLANILHA" localSheetId="10">#REF!</definedName>
    <definedName name="PLANILHA" localSheetId="11">#REF!</definedName>
    <definedName name="PLANILHA" localSheetId="12">#REF!</definedName>
    <definedName name="PLANILHA" localSheetId="2">#REF!</definedName>
    <definedName name="PLANILHA">#REF!</definedName>
    <definedName name="Produtos" localSheetId="2">'[1]BD-1'!$B$224:$B$260</definedName>
    <definedName name="Produtos">'[2]BD-1'!$B$224:$B$260</definedName>
    <definedName name="PROFISSIONAL_AUSENTE" localSheetId="13">#REF!</definedName>
    <definedName name="PROFISSIONAL_AUSENTE" localSheetId="14">#REF!</definedName>
    <definedName name="PROFISSIONAL_AUSENTE" localSheetId="15">#REF!</definedName>
    <definedName name="PROFISSIONAL_AUSENTE" localSheetId="16">#REF!</definedName>
    <definedName name="PROFISSIONAL_AUSENTE" localSheetId="17">#REF!</definedName>
    <definedName name="PROFISSIONAL_AUSENTE" localSheetId="18">#REF!</definedName>
    <definedName name="PROFISSIONAL_AUSENTE" localSheetId="19">#REF!</definedName>
    <definedName name="PROFISSIONAL_AUSENTE" localSheetId="20">#REF!</definedName>
    <definedName name="PROFISSIONAL_AUSENTE" localSheetId="21">#REF!</definedName>
    <definedName name="PROFISSIONAL_AUSENTE" localSheetId="22">#REF!</definedName>
    <definedName name="PROFISSIONAL_AUSENTE" localSheetId="5">#REF!</definedName>
    <definedName name="PROFISSIONAL_AUSENTE" localSheetId="23">#REF!</definedName>
    <definedName name="PROFISSIONAL_AUSENTE" localSheetId="24">#REF!</definedName>
    <definedName name="PROFISSIONAL_AUSENTE" localSheetId="25">#REF!</definedName>
    <definedName name="PROFISSIONAL_AUSENTE" localSheetId="26">#REF!</definedName>
    <definedName name="PROFISSIONAL_AUSENTE" localSheetId="27">#REF!</definedName>
    <definedName name="PROFISSIONAL_AUSENTE" localSheetId="28">#REF!</definedName>
    <definedName name="PROFISSIONAL_AUSENTE" localSheetId="6">#REF!</definedName>
    <definedName name="PROFISSIONAL_AUSENTE" localSheetId="7">#REF!</definedName>
    <definedName name="PROFISSIONAL_AUSENTE" localSheetId="8">#REF!</definedName>
    <definedName name="PROFISSIONAL_AUSENTE" localSheetId="9">#REF!</definedName>
    <definedName name="PROFISSIONAL_AUSENTE" localSheetId="10">#REF!</definedName>
    <definedName name="PROFISSIONAL_AUSENTE" localSheetId="11">#REF!</definedName>
    <definedName name="PROFISSIONAL_AUSENTE" localSheetId="12">#REF!</definedName>
    <definedName name="PROFISSIONAL_AUSENTE" localSheetId="2">#REF!</definedName>
    <definedName name="PROFISSIONAL_AUSENTE">#REF!</definedName>
    <definedName name="Remuneração" localSheetId="13">#REF!</definedName>
    <definedName name="Remuneração" localSheetId="14">#REF!</definedName>
    <definedName name="Remuneração" localSheetId="15">#REF!</definedName>
    <definedName name="Remuneração" localSheetId="16">#REF!</definedName>
    <definedName name="Remuneração" localSheetId="17">#REF!</definedName>
    <definedName name="Remuneração" localSheetId="18">#REF!</definedName>
    <definedName name="Remuneração" localSheetId="19">#REF!</definedName>
    <definedName name="Remuneração" localSheetId="20">#REF!</definedName>
    <definedName name="Remuneração" localSheetId="21">#REF!</definedName>
    <definedName name="Remuneração" localSheetId="22">#REF!</definedName>
    <definedName name="Remuneração" localSheetId="5">#REF!</definedName>
    <definedName name="Remuneração" localSheetId="23">#REF!</definedName>
    <definedName name="Remuneração" localSheetId="24">#REF!</definedName>
    <definedName name="Remuneração" localSheetId="25">#REF!</definedName>
    <definedName name="Remuneração" localSheetId="26">#REF!</definedName>
    <definedName name="Remuneração" localSheetId="27">#REF!</definedName>
    <definedName name="Remuneração" localSheetId="28">#REF!</definedName>
    <definedName name="Remuneração" localSheetId="6">#REF!</definedName>
    <definedName name="Remuneração" localSheetId="7">#REF!</definedName>
    <definedName name="Remuneração" localSheetId="8">#REF!</definedName>
    <definedName name="Remuneração" localSheetId="9">#REF!</definedName>
    <definedName name="Remuneração" localSheetId="10">#REF!</definedName>
    <definedName name="Remuneração" localSheetId="11">#REF!</definedName>
    <definedName name="Remuneração" localSheetId="12">#REF!</definedName>
    <definedName name="Remuneração" localSheetId="2">#REF!</definedName>
    <definedName name="Remuneração">#REF!</definedName>
    <definedName name="Salario_Base" localSheetId="13">#REF!</definedName>
    <definedName name="Salario_Base" localSheetId="14">#REF!</definedName>
    <definedName name="Salario_Base" localSheetId="15">#REF!</definedName>
    <definedName name="Salario_Base" localSheetId="16">#REF!</definedName>
    <definedName name="Salario_Base" localSheetId="17">#REF!</definedName>
    <definedName name="Salario_Base" localSheetId="18">#REF!</definedName>
    <definedName name="Salario_Base" localSheetId="19">#REF!</definedName>
    <definedName name="Salario_Base" localSheetId="20">#REF!</definedName>
    <definedName name="Salario_Base" localSheetId="21">#REF!</definedName>
    <definedName name="Salario_Base" localSheetId="22">#REF!</definedName>
    <definedName name="Salario_Base" localSheetId="5">#REF!</definedName>
    <definedName name="Salario_Base" localSheetId="23">#REF!</definedName>
    <definedName name="Salario_Base" localSheetId="24">#REF!</definedName>
    <definedName name="Salario_Base" localSheetId="25">#REF!</definedName>
    <definedName name="Salario_Base" localSheetId="26">#REF!</definedName>
    <definedName name="Salario_Base" localSheetId="27">#REF!</definedName>
    <definedName name="Salario_Base" localSheetId="28">#REF!</definedName>
    <definedName name="Salario_Base" localSheetId="6">#REF!</definedName>
    <definedName name="Salario_Base" localSheetId="7">#REF!</definedName>
    <definedName name="Salario_Base" localSheetId="8">#REF!</definedName>
    <definedName name="Salario_Base" localSheetId="9">#REF!</definedName>
    <definedName name="Salario_Base" localSheetId="10">#REF!</definedName>
    <definedName name="Salario_Base" localSheetId="11">#REF!</definedName>
    <definedName name="Salario_Base" localSheetId="12">#REF!</definedName>
    <definedName name="Salario_Base" localSheetId="2">#REF!</definedName>
    <definedName name="Salario_Base">#REF!</definedName>
    <definedName name="Serviços" localSheetId="0">'[2]BD-2'!$Q$5:$Q$7</definedName>
    <definedName name="Serviços" localSheetId="2">'[1]BD-2'!$Q$5:$Q$7</definedName>
    <definedName name="Serviços" localSheetId="3">'[4]ISS - VT'!$Q$5:$Q$7</definedName>
    <definedName name="Serviços">'ISS - VT'!$Q$5:$Q$7</definedName>
    <definedName name="Servíços">'ISS - VT'!$Q$5:$Q$7</definedName>
    <definedName name="VA" localSheetId="13">#REF!</definedName>
    <definedName name="VA" localSheetId="14">#REF!</definedName>
    <definedName name="VA" localSheetId="15">#REF!</definedName>
    <definedName name="VA" localSheetId="16">#REF!</definedName>
    <definedName name="VA" localSheetId="17">#REF!</definedName>
    <definedName name="VA" localSheetId="18">#REF!</definedName>
    <definedName name="VA" localSheetId="19">#REF!</definedName>
    <definedName name="VA" localSheetId="20">#REF!</definedName>
    <definedName name="VA" localSheetId="21">#REF!</definedName>
    <definedName name="VA" localSheetId="22">#REF!</definedName>
    <definedName name="VA" localSheetId="5">#REF!</definedName>
    <definedName name="VA" localSheetId="23">#REF!</definedName>
    <definedName name="VA" localSheetId="24">#REF!</definedName>
    <definedName name="VA" localSheetId="25">#REF!</definedName>
    <definedName name="VA" localSheetId="26">#REF!</definedName>
    <definedName name="VA" localSheetId="27">#REF!</definedName>
    <definedName name="VA" localSheetId="28">#REF!</definedName>
    <definedName name="VA" localSheetId="6">#REF!</definedName>
    <definedName name="VA" localSheetId="7">#REF!</definedName>
    <definedName name="VA" localSheetId="8">#REF!</definedName>
    <definedName name="VA" localSheetId="9">#REF!</definedName>
    <definedName name="VA" localSheetId="10">#REF!</definedName>
    <definedName name="VA" localSheetId="11">#REF!</definedName>
    <definedName name="VA" localSheetId="12">#REF!</definedName>
    <definedName name="VA" localSheetId="2">#REF!</definedName>
    <definedName name="VA">#REF!</definedName>
    <definedName name="VT" localSheetId="13">#REF!</definedName>
    <definedName name="VT" localSheetId="14">#REF!</definedName>
    <definedName name="VT" localSheetId="15">#REF!</definedName>
    <definedName name="VT" localSheetId="16">#REF!</definedName>
    <definedName name="VT" localSheetId="17">#REF!</definedName>
    <definedName name="VT" localSheetId="18">#REF!</definedName>
    <definedName name="VT" localSheetId="19">#REF!</definedName>
    <definedName name="VT" localSheetId="20">#REF!</definedName>
    <definedName name="VT" localSheetId="21">#REF!</definedName>
    <definedName name="VT" localSheetId="22">#REF!</definedName>
    <definedName name="VT" localSheetId="5">#REF!</definedName>
    <definedName name="VT" localSheetId="23">#REF!</definedName>
    <definedName name="VT" localSheetId="24">#REF!</definedName>
    <definedName name="VT" localSheetId="25">#REF!</definedName>
    <definedName name="VT" localSheetId="26">#REF!</definedName>
    <definedName name="VT" localSheetId="27">#REF!</definedName>
    <definedName name="VT" localSheetId="28">#REF!</definedName>
    <definedName name="VT" localSheetId="6">#REF!</definedName>
    <definedName name="VT" localSheetId="7">#REF!</definedName>
    <definedName name="VT" localSheetId="8">#REF!</definedName>
    <definedName name="VT" localSheetId="9">#REF!</definedName>
    <definedName name="VT" localSheetId="10">#REF!</definedName>
    <definedName name="VT" localSheetId="11">#REF!</definedName>
    <definedName name="VT" localSheetId="12">#REF!</definedName>
    <definedName name="VT" localSheetId="2">#REF!</definedName>
    <definedName name="VT">#REF!</definedName>
  </definedNames>
  <calcPr calcId="145621"/>
</workbook>
</file>

<file path=xl/calcChain.xml><?xml version="1.0" encoding="utf-8"?>
<calcChain xmlns="http://schemas.openxmlformats.org/spreadsheetml/2006/main">
  <c r="H55" i="290" l="1"/>
  <c r="H56" i="290" s="1"/>
  <c r="H58" i="290" s="1"/>
  <c r="F60" i="290" s="1"/>
  <c r="E55" i="290"/>
  <c r="H57" i="290" s="1"/>
  <c r="H55" i="289"/>
  <c r="H56" i="289" s="1"/>
  <c r="H58" i="289" s="1"/>
  <c r="F60" i="289" s="1"/>
  <c r="E55" i="289"/>
  <c r="H57" i="289" s="1"/>
  <c r="H55" i="288"/>
  <c r="H56" i="288" s="1"/>
  <c r="H58" i="288" s="1"/>
  <c r="F60" i="288" s="1"/>
  <c r="E55" i="288"/>
  <c r="H57" i="288" s="1"/>
  <c r="H55" i="287"/>
  <c r="H56" i="287" s="1"/>
  <c r="H58" i="287" s="1"/>
  <c r="F60" i="287" s="1"/>
  <c r="E55" i="287"/>
  <c r="H57" i="287" s="1"/>
  <c r="H55" i="286"/>
  <c r="H56" i="286" s="1"/>
  <c r="H58" i="286" s="1"/>
  <c r="F60" i="286" s="1"/>
  <c r="E55" i="286"/>
  <c r="H57" i="286" s="1"/>
  <c r="H55" i="285"/>
  <c r="H56" i="285" s="1"/>
  <c r="H58" i="285" s="1"/>
  <c r="F60" i="285" s="1"/>
  <c r="E55" i="285"/>
  <c r="H57" i="285" s="1"/>
  <c r="H55" i="191"/>
  <c r="H56" i="191" s="1"/>
  <c r="H58" i="191" s="1"/>
  <c r="F60" i="191" s="1"/>
  <c r="E55" i="191"/>
  <c r="H57" i="191" s="1"/>
  <c r="D52" i="191"/>
  <c r="D51" i="191"/>
  <c r="D49" i="250"/>
  <c r="D49" i="249"/>
  <c r="D49" i="247"/>
  <c r="D49" i="237"/>
  <c r="D49" i="236"/>
  <c r="D49" i="235"/>
  <c r="D49" i="234"/>
  <c r="D49" i="233"/>
  <c r="D49" i="232"/>
  <c r="D49" i="231"/>
  <c r="D49" i="230"/>
  <c r="D49" i="229"/>
  <c r="D49" i="228"/>
  <c r="D49" i="227"/>
  <c r="D49" i="226"/>
  <c r="D49" i="225"/>
  <c r="D49" i="224"/>
  <c r="D49" i="223"/>
  <c r="D54" i="250"/>
  <c r="D54" i="249"/>
  <c r="D54" i="247"/>
  <c r="D54" i="237"/>
  <c r="D54" i="236"/>
  <c r="D54" i="235"/>
  <c r="D54" i="234"/>
  <c r="D54" i="233"/>
  <c r="D54" i="232"/>
  <c r="D54" i="231"/>
  <c r="D54" i="230"/>
  <c r="D54" i="229"/>
  <c r="D54" i="228"/>
  <c r="D54" i="227"/>
  <c r="D54" i="226"/>
  <c r="D54" i="225"/>
  <c r="D54" i="224"/>
  <c r="D54" i="223"/>
  <c r="D26" i="290" l="1"/>
  <c r="D27" i="290"/>
  <c r="D35" i="290"/>
  <c r="D43" i="290" s="1"/>
  <c r="D47" i="290"/>
  <c r="D51" i="290"/>
  <c r="D52" i="290"/>
  <c r="D59" i="290"/>
  <c r="D64" i="290" s="1"/>
  <c r="D148" i="290" s="1"/>
  <c r="D60" i="290"/>
  <c r="D62" i="290"/>
  <c r="C78" i="290"/>
  <c r="C84" i="290"/>
  <c r="C85" i="290"/>
  <c r="C86" i="290"/>
  <c r="C92" i="290"/>
  <c r="C99" i="290"/>
  <c r="C101" i="290"/>
  <c r="C102" i="290"/>
  <c r="C104" i="290"/>
  <c r="C109" i="290"/>
  <c r="C115" i="290" s="1"/>
  <c r="C110" i="290"/>
  <c r="C111" i="290"/>
  <c r="C112" i="290"/>
  <c r="C113" i="290"/>
  <c r="E149" i="290"/>
  <c r="E150" i="290" s="1"/>
  <c r="D26" i="289"/>
  <c r="D27" i="289"/>
  <c r="D35" i="289"/>
  <c r="D43" i="289" s="1"/>
  <c r="D51" i="289"/>
  <c r="D52" i="289"/>
  <c r="D59" i="289"/>
  <c r="D60" i="289"/>
  <c r="D62" i="289"/>
  <c r="D73" i="289"/>
  <c r="D77" i="289"/>
  <c r="C78" i="289"/>
  <c r="C84" i="289"/>
  <c r="C85" i="289"/>
  <c r="C86" i="289"/>
  <c r="C92" i="289"/>
  <c r="C99" i="289"/>
  <c r="C101" i="289"/>
  <c r="C102" i="289"/>
  <c r="C104" i="289"/>
  <c r="C109" i="289"/>
  <c r="C110" i="289"/>
  <c r="C111" i="289"/>
  <c r="C112" i="289"/>
  <c r="C113" i="289"/>
  <c r="C115" i="289"/>
  <c r="E149" i="289"/>
  <c r="E150" i="289"/>
  <c r="D26" i="288"/>
  <c r="D27" i="288"/>
  <c r="D35" i="288" s="1"/>
  <c r="D47" i="288" s="1"/>
  <c r="D43" i="288"/>
  <c r="D51" i="288"/>
  <c r="D52" i="288"/>
  <c r="D59" i="288"/>
  <c r="D60" i="288"/>
  <c r="D62" i="288"/>
  <c r="D70" i="288"/>
  <c r="D74" i="288"/>
  <c r="C78" i="288"/>
  <c r="C84" i="288"/>
  <c r="D84" i="288"/>
  <c r="C85" i="288"/>
  <c r="D85" i="288"/>
  <c r="C86" i="288"/>
  <c r="D86" i="288"/>
  <c r="C92" i="288"/>
  <c r="D92" i="288"/>
  <c r="C99" i="288"/>
  <c r="D99" i="288"/>
  <c r="C101" i="288"/>
  <c r="C102" i="288"/>
  <c r="C104" i="288" s="1"/>
  <c r="C109" i="288"/>
  <c r="C110" i="288"/>
  <c r="C111" i="288"/>
  <c r="C112" i="288"/>
  <c r="C113" i="288"/>
  <c r="C126" i="288"/>
  <c r="E149" i="288"/>
  <c r="E150" i="288" s="1"/>
  <c r="D26" i="287"/>
  <c r="D27" i="287"/>
  <c r="D35" i="287"/>
  <c r="D43" i="287" s="1"/>
  <c r="D51" i="287"/>
  <c r="D52" i="287"/>
  <c r="D59" i="287"/>
  <c r="D60" i="287"/>
  <c r="D62" i="287"/>
  <c r="D73" i="287"/>
  <c r="D77" i="287"/>
  <c r="C78" i="287"/>
  <c r="C84" i="287"/>
  <c r="C85" i="287"/>
  <c r="C86" i="287"/>
  <c r="C92" i="287"/>
  <c r="C99" i="287"/>
  <c r="C101" i="287"/>
  <c r="C102" i="287"/>
  <c r="C104" i="287"/>
  <c r="C109" i="287"/>
  <c r="C110" i="287"/>
  <c r="C111" i="287"/>
  <c r="C112" i="287"/>
  <c r="C113" i="287"/>
  <c r="C115" i="287"/>
  <c r="E149" i="287"/>
  <c r="E150" i="287"/>
  <c r="D26" i="286"/>
  <c r="D27" i="286"/>
  <c r="D35" i="286" s="1"/>
  <c r="D43" i="286" s="1"/>
  <c r="D47" i="286"/>
  <c r="D51" i="286"/>
  <c r="D52" i="286"/>
  <c r="D59" i="286"/>
  <c r="D62" i="286"/>
  <c r="C78" i="286"/>
  <c r="C84" i="286"/>
  <c r="C85" i="286"/>
  <c r="C86" i="286"/>
  <c r="C92" i="286"/>
  <c r="C99" i="286"/>
  <c r="C101" i="286"/>
  <c r="C102" i="286"/>
  <c r="C104" i="286" s="1"/>
  <c r="C109" i="286"/>
  <c r="C110" i="286"/>
  <c r="C111" i="286"/>
  <c r="C112" i="286"/>
  <c r="C113" i="286"/>
  <c r="E149" i="286"/>
  <c r="E150" i="286" s="1"/>
  <c r="D26" i="285"/>
  <c r="D27" i="285"/>
  <c r="D35" i="285"/>
  <c r="D36" i="285" s="1"/>
  <c r="D43" i="285" s="1"/>
  <c r="D47" i="285"/>
  <c r="D51" i="285"/>
  <c r="D52" i="285"/>
  <c r="D59" i="285"/>
  <c r="D62" i="285"/>
  <c r="D64" i="285" s="1"/>
  <c r="D148" i="285" s="1"/>
  <c r="C78" i="285"/>
  <c r="C84" i="285"/>
  <c r="C85" i="285"/>
  <c r="C86" i="285" s="1"/>
  <c r="C92" i="285"/>
  <c r="C99" i="285"/>
  <c r="C101" i="285"/>
  <c r="C102" i="285"/>
  <c r="C104" i="285"/>
  <c r="C109" i="285"/>
  <c r="C110" i="285"/>
  <c r="C111" i="285"/>
  <c r="C112" i="285"/>
  <c r="C113" i="285"/>
  <c r="C115" i="285"/>
  <c r="E149" i="285"/>
  <c r="E150" i="285" s="1"/>
  <c r="E141" i="284"/>
  <c r="E34" i="284"/>
  <c r="D54" i="290" l="1"/>
  <c r="D70" i="287"/>
  <c r="D72" i="287"/>
  <c r="D74" i="287"/>
  <c r="D76" i="287"/>
  <c r="D84" i="287"/>
  <c r="D86" i="287" s="1"/>
  <c r="D85" i="287"/>
  <c r="D92" i="287"/>
  <c r="D99" i="287"/>
  <c r="D114" i="287"/>
  <c r="C126" i="287"/>
  <c r="C115" i="288"/>
  <c r="D71" i="288"/>
  <c r="D73" i="288"/>
  <c r="D75" i="288"/>
  <c r="D100" i="288" s="1"/>
  <c r="C100" i="288" s="1"/>
  <c r="D77" i="288"/>
  <c r="D101" i="288"/>
  <c r="D102" i="288"/>
  <c r="D104" i="288"/>
  <c r="D109" i="288"/>
  <c r="D110" i="288"/>
  <c r="D111" i="288"/>
  <c r="D112" i="288"/>
  <c r="D113" i="288"/>
  <c r="D146" i="288"/>
  <c r="D70" i="289"/>
  <c r="D72" i="289"/>
  <c r="D74" i="289"/>
  <c r="D76" i="289"/>
  <c r="D84" i="289"/>
  <c r="D86" i="289" s="1"/>
  <c r="D85" i="289"/>
  <c r="D92" i="289"/>
  <c r="D99" i="289"/>
  <c r="D114" i="289"/>
  <c r="C126" i="289"/>
  <c r="D71" i="290"/>
  <c r="D73" i="290"/>
  <c r="D75" i="290"/>
  <c r="D100" i="290" s="1"/>
  <c r="C100" i="290" s="1"/>
  <c r="D77" i="290"/>
  <c r="D101" i="290"/>
  <c r="D102" i="290"/>
  <c r="D104" i="290"/>
  <c r="D109" i="290"/>
  <c r="D110" i="290"/>
  <c r="D111" i="290"/>
  <c r="D112" i="290"/>
  <c r="D113" i="290"/>
  <c r="D146" i="290"/>
  <c r="D70" i="290"/>
  <c r="D72" i="290"/>
  <c r="D74" i="290"/>
  <c r="D76" i="290"/>
  <c r="D78" i="290" s="1"/>
  <c r="D84" i="290"/>
  <c r="D85" i="290"/>
  <c r="D92" i="290"/>
  <c r="D99" i="290"/>
  <c r="D114" i="290"/>
  <c r="C126" i="290"/>
  <c r="C115" i="286"/>
  <c r="D146" i="287"/>
  <c r="D113" i="287"/>
  <c r="D112" i="287"/>
  <c r="D111" i="287"/>
  <c r="D110" i="287"/>
  <c r="D109" i="287"/>
  <c r="D104" i="287"/>
  <c r="D102" i="287"/>
  <c r="D101" i="287"/>
  <c r="D75" i="287"/>
  <c r="D100" i="287" s="1"/>
  <c r="C100" i="287" s="1"/>
  <c r="D71" i="287"/>
  <c r="D47" i="287"/>
  <c r="D54" i="287" s="1"/>
  <c r="D114" i="288"/>
  <c r="D76" i="288"/>
  <c r="D72" i="288"/>
  <c r="D64" i="288"/>
  <c r="D148" i="288" s="1"/>
  <c r="D146" i="289"/>
  <c r="D113" i="289"/>
  <c r="D112" i="289"/>
  <c r="D111" i="289"/>
  <c r="D110" i="289"/>
  <c r="D109" i="289"/>
  <c r="D104" i="289"/>
  <c r="D102" i="289"/>
  <c r="D101" i="289"/>
  <c r="D75" i="289"/>
  <c r="D100" i="289" s="1"/>
  <c r="C100" i="289" s="1"/>
  <c r="D71" i="289"/>
  <c r="D47" i="289"/>
  <c r="D54" i="289" s="1"/>
  <c r="D64" i="287"/>
  <c r="D148" i="287" s="1"/>
  <c r="D54" i="286"/>
  <c r="D147" i="286" s="1"/>
  <c r="D54" i="288"/>
  <c r="D147" i="288" s="1"/>
  <c r="D64" i="289"/>
  <c r="D148" i="289" s="1"/>
  <c r="D64" i="286"/>
  <c r="D148" i="286" s="1"/>
  <c r="D103" i="290"/>
  <c r="D122" i="290"/>
  <c r="C122" i="290" s="1"/>
  <c r="D87" i="290"/>
  <c r="D93" i="290"/>
  <c r="D116" i="290"/>
  <c r="C116" i="290" s="1"/>
  <c r="C117" i="290" s="1"/>
  <c r="D71" i="286"/>
  <c r="D73" i="286"/>
  <c r="D75" i="286"/>
  <c r="D100" i="286" s="1"/>
  <c r="C100" i="286" s="1"/>
  <c r="D77" i="286"/>
  <c r="D84" i="286"/>
  <c r="D85" i="286"/>
  <c r="D92" i="286"/>
  <c r="D99" i="286"/>
  <c r="D101" i="286"/>
  <c r="D102" i="286"/>
  <c r="D104" i="286"/>
  <c r="D109" i="286"/>
  <c r="D110" i="286"/>
  <c r="D111" i="286"/>
  <c r="D112" i="286"/>
  <c r="D113" i="286"/>
  <c r="C126" i="286"/>
  <c r="D70" i="286"/>
  <c r="D72" i="286"/>
  <c r="D74" i="286"/>
  <c r="D76" i="286"/>
  <c r="D114" i="286"/>
  <c r="D146" i="286"/>
  <c r="D147" i="287"/>
  <c r="D71" i="285"/>
  <c r="D73" i="285"/>
  <c r="D75" i="285"/>
  <c r="D100" i="285" s="1"/>
  <c r="C100" i="285" s="1"/>
  <c r="D77" i="285"/>
  <c r="D84" i="285"/>
  <c r="D86" i="285" s="1"/>
  <c r="D85" i="285"/>
  <c r="D92" i="285"/>
  <c r="D99" i="285"/>
  <c r="D101" i="285"/>
  <c r="D102" i="285"/>
  <c r="D104" i="285"/>
  <c r="D109" i="285"/>
  <c r="D110" i="285"/>
  <c r="D111" i="285"/>
  <c r="D112" i="285"/>
  <c r="D113" i="285"/>
  <c r="C126" i="285"/>
  <c r="D70" i="285"/>
  <c r="D72" i="285"/>
  <c r="D74" i="285"/>
  <c r="D76" i="285"/>
  <c r="D114" i="285"/>
  <c r="D146" i="285"/>
  <c r="D147" i="289"/>
  <c r="D147" i="290"/>
  <c r="D54" i="285"/>
  <c r="D147" i="285" s="1"/>
  <c r="D27" i="250"/>
  <c r="D27" i="249"/>
  <c r="D50" i="237"/>
  <c r="D27" i="237"/>
  <c r="D50" i="236"/>
  <c r="D27" i="236"/>
  <c r="D50" i="235"/>
  <c r="D27" i="235"/>
  <c r="D50" i="233"/>
  <c r="D38" i="233"/>
  <c r="D27" i="233"/>
  <c r="D38" i="232"/>
  <c r="D50" i="229"/>
  <c r="D27" i="232"/>
  <c r="D50" i="232"/>
  <c r="D50" i="231"/>
  <c r="D38" i="231"/>
  <c r="D27" i="231"/>
  <c r="D27" i="229"/>
  <c r="D50" i="228"/>
  <c r="D27" i="228"/>
  <c r="D50" i="226"/>
  <c r="D38" i="226"/>
  <c r="D27" i="226"/>
  <c r="D50" i="225"/>
  <c r="D38" i="225"/>
  <c r="D27" i="225"/>
  <c r="D50" i="224"/>
  <c r="D38" i="224"/>
  <c r="D27" i="224"/>
  <c r="D27" i="191"/>
  <c r="D115" i="289" l="1"/>
  <c r="D78" i="288"/>
  <c r="D115" i="287"/>
  <c r="D86" i="290"/>
  <c r="D115" i="290"/>
  <c r="D78" i="289"/>
  <c r="D78" i="287"/>
  <c r="D86" i="286"/>
  <c r="D117" i="290"/>
  <c r="D125" i="290" s="1"/>
  <c r="C125" i="290" s="1"/>
  <c r="D115" i="288"/>
  <c r="C87" i="290"/>
  <c r="C88" i="290" s="1"/>
  <c r="D88" i="290"/>
  <c r="C103" i="290"/>
  <c r="C105" i="290" s="1"/>
  <c r="D105" i="290"/>
  <c r="D124" i="290" s="1"/>
  <c r="C124" i="290" s="1"/>
  <c r="C93" i="290"/>
  <c r="C94" i="290" s="1"/>
  <c r="D94" i="290"/>
  <c r="D123" i="290" s="1"/>
  <c r="C123" i="290" s="1"/>
  <c r="D78" i="285"/>
  <c r="D115" i="285"/>
  <c r="D78" i="286"/>
  <c r="D115" i="286"/>
  <c r="D134" i="284"/>
  <c r="D130" i="284"/>
  <c r="D126" i="284"/>
  <c r="D121" i="284"/>
  <c r="D116" i="284"/>
  <c r="D109" i="284"/>
  <c r="D105" i="284"/>
  <c r="D98" i="284"/>
  <c r="D91" i="284"/>
  <c r="D84" i="284"/>
  <c r="D77" i="284"/>
  <c r="D72" i="284"/>
  <c r="D65" i="284"/>
  <c r="D59" i="284"/>
  <c r="D53" i="284"/>
  <c r="D47" i="284"/>
  <c r="D41" i="284"/>
  <c r="D36" i="284"/>
  <c r="D29" i="284"/>
  <c r="D23" i="284"/>
  <c r="D19" i="284"/>
  <c r="D14" i="284"/>
  <c r="E18" i="284"/>
  <c r="E129" i="284"/>
  <c r="F129" i="284" s="1"/>
  <c r="E128" i="284"/>
  <c r="E13" i="284"/>
  <c r="F13" i="284" s="1"/>
  <c r="E4" i="284"/>
  <c r="E28" i="284"/>
  <c r="F28" i="284" s="1"/>
  <c r="E12" i="284"/>
  <c r="F12" i="284" s="1"/>
  <c r="E137" i="284"/>
  <c r="F141" i="284"/>
  <c r="E133" i="284"/>
  <c r="E125" i="284"/>
  <c r="E124" i="284"/>
  <c r="F124" i="284" s="1"/>
  <c r="E120" i="284"/>
  <c r="F120" i="284"/>
  <c r="E119" i="284"/>
  <c r="E115" i="284"/>
  <c r="F115" i="284" s="1"/>
  <c r="E114" i="284"/>
  <c r="E113" i="284"/>
  <c r="F113" i="284" s="1"/>
  <c r="E112" i="284"/>
  <c r="E108" i="284"/>
  <c r="E104" i="284"/>
  <c r="E103" i="284"/>
  <c r="E102" i="284"/>
  <c r="E101" i="284"/>
  <c r="F101" i="284" s="1"/>
  <c r="E97" i="284"/>
  <c r="E96" i="284"/>
  <c r="F96" i="284" s="1"/>
  <c r="E95" i="284"/>
  <c r="E94" i="284"/>
  <c r="F94" i="284" s="1"/>
  <c r="E90" i="284"/>
  <c r="E89" i="284"/>
  <c r="F89" i="284" s="1"/>
  <c r="E88" i="284"/>
  <c r="E87" i="284"/>
  <c r="E83" i="284"/>
  <c r="E82" i="284"/>
  <c r="E81" i="284"/>
  <c r="E80" i="284"/>
  <c r="F80" i="284" s="1"/>
  <c r="E76" i="284"/>
  <c r="E75" i="284"/>
  <c r="E71" i="284"/>
  <c r="E70" i="284"/>
  <c r="E69" i="284"/>
  <c r="E68" i="284"/>
  <c r="E64" i="284"/>
  <c r="E63" i="284"/>
  <c r="E62" i="284"/>
  <c r="E58" i="284"/>
  <c r="F58" i="284" s="1"/>
  <c r="E57" i="284"/>
  <c r="E56" i="284"/>
  <c r="E52" i="284"/>
  <c r="E51" i="284"/>
  <c r="E50" i="284"/>
  <c r="E46" i="284"/>
  <c r="F46" i="284" s="1"/>
  <c r="E45" i="284"/>
  <c r="F45" i="284" s="1"/>
  <c r="E44" i="284"/>
  <c r="E40" i="284"/>
  <c r="E39" i="284"/>
  <c r="E35" i="284"/>
  <c r="E33" i="284"/>
  <c r="E32" i="284"/>
  <c r="E27" i="284"/>
  <c r="E26" i="284"/>
  <c r="E22" i="284"/>
  <c r="E17" i="284"/>
  <c r="E11" i="284"/>
  <c r="F11" i="284" s="1"/>
  <c r="E10" i="284"/>
  <c r="E9" i="284"/>
  <c r="E8" i="284"/>
  <c r="D142" i="284"/>
  <c r="D144" i="284" s="1"/>
  <c r="D138" i="284"/>
  <c r="E138" i="284"/>
  <c r="F125" i="284"/>
  <c r="F114" i="284"/>
  <c r="F133" i="284"/>
  <c r="F108" i="284"/>
  <c r="F97" i="284"/>
  <c r="F95" i="284"/>
  <c r="F90" i="284"/>
  <c r="F88" i="284"/>
  <c r="F87" i="284"/>
  <c r="F83" i="284"/>
  <c r="F82" i="284"/>
  <c r="F81" i="284"/>
  <c r="F71" i="284"/>
  <c r="F69" i="284"/>
  <c r="F68" i="284"/>
  <c r="F64" i="284"/>
  <c r="F63" i="284"/>
  <c r="F62" i="284"/>
  <c r="F50" i="284"/>
  <c r="F40" i="284"/>
  <c r="F39" i="284"/>
  <c r="F35" i="284"/>
  <c r="F34" i="284"/>
  <c r="F32" i="284"/>
  <c r="D5" i="284"/>
  <c r="D87" i="289" l="1"/>
  <c r="D122" i="289"/>
  <c r="C122" i="289" s="1"/>
  <c r="D103" i="289"/>
  <c r="D93" i="289"/>
  <c r="D116" i="289"/>
  <c r="D103" i="288"/>
  <c r="D93" i="288"/>
  <c r="D116" i="288"/>
  <c r="D87" i="288"/>
  <c r="D122" i="288"/>
  <c r="C122" i="288" s="1"/>
  <c r="D87" i="287"/>
  <c r="D122" i="287"/>
  <c r="C122" i="287" s="1"/>
  <c r="D103" i="287"/>
  <c r="D93" i="287"/>
  <c r="D116" i="287"/>
  <c r="D121" i="290"/>
  <c r="E130" i="290"/>
  <c r="D131" i="290" s="1"/>
  <c r="E139" i="290" s="1"/>
  <c r="D139" i="290" s="1"/>
  <c r="D87" i="285"/>
  <c r="D93" i="285"/>
  <c r="D103" i="285"/>
  <c r="D116" i="285"/>
  <c r="D122" i="285"/>
  <c r="C122" i="285" s="1"/>
  <c r="D87" i="286"/>
  <c r="D93" i="286"/>
  <c r="D103" i="286"/>
  <c r="D116" i="286"/>
  <c r="D122" i="286"/>
  <c r="C122" i="286" s="1"/>
  <c r="F126" i="284"/>
  <c r="F33" i="284"/>
  <c r="F65" i="284"/>
  <c r="F84" i="284"/>
  <c r="F51" i="284"/>
  <c r="F70" i="284"/>
  <c r="F104" i="284"/>
  <c r="F128" i="284"/>
  <c r="F44" i="284"/>
  <c r="F41" i="284"/>
  <c r="F56" i="284"/>
  <c r="F91" i="284"/>
  <c r="F142" i="284"/>
  <c r="F9" i="284"/>
  <c r="F17" i="284"/>
  <c r="F57" i="284"/>
  <c r="F98" i="284"/>
  <c r="F109" i="284"/>
  <c r="F134" i="284"/>
  <c r="F4" i="284"/>
  <c r="F8" i="284"/>
  <c r="F10" i="284"/>
  <c r="F26" i="284"/>
  <c r="F27" i="284"/>
  <c r="F52" i="284"/>
  <c r="F75" i="284"/>
  <c r="F76" i="284"/>
  <c r="F102" i="284"/>
  <c r="F103" i="284"/>
  <c r="F112" i="284"/>
  <c r="F119" i="284"/>
  <c r="F137" i="284"/>
  <c r="C93" i="287" l="1"/>
  <c r="C94" i="287" s="1"/>
  <c r="D94" i="287"/>
  <c r="D123" i="287" s="1"/>
  <c r="C123" i="287" s="1"/>
  <c r="D117" i="288"/>
  <c r="D125" i="288" s="1"/>
  <c r="C125" i="288" s="1"/>
  <c r="C116" i="288"/>
  <c r="C117" i="288" s="1"/>
  <c r="C103" i="288"/>
  <c r="C105" i="288" s="1"/>
  <c r="D105" i="288"/>
  <c r="D124" i="288" s="1"/>
  <c r="C124" i="288" s="1"/>
  <c r="C93" i="289"/>
  <c r="C94" i="289" s="1"/>
  <c r="D94" i="289"/>
  <c r="D123" i="289" s="1"/>
  <c r="C123" i="289" s="1"/>
  <c r="C116" i="287"/>
  <c r="C117" i="287" s="1"/>
  <c r="D117" i="287"/>
  <c r="D125" i="287" s="1"/>
  <c r="C125" i="287" s="1"/>
  <c r="C103" i="287"/>
  <c r="C105" i="287" s="1"/>
  <c r="D105" i="287"/>
  <c r="D124" i="287" s="1"/>
  <c r="C124" i="287" s="1"/>
  <c r="C87" i="287"/>
  <c r="C88" i="287" s="1"/>
  <c r="D88" i="287"/>
  <c r="C87" i="288"/>
  <c r="C88" i="288" s="1"/>
  <c r="D88" i="288"/>
  <c r="C93" i="288"/>
  <c r="C94" i="288" s="1"/>
  <c r="D94" i="288"/>
  <c r="D123" i="288" s="1"/>
  <c r="C123" i="288" s="1"/>
  <c r="C116" i="289"/>
  <c r="C117" i="289" s="1"/>
  <c r="D117" i="289"/>
  <c r="D125" i="289" s="1"/>
  <c r="C125" i="289" s="1"/>
  <c r="C103" i="289"/>
  <c r="C105" i="289" s="1"/>
  <c r="D105" i="289"/>
  <c r="D124" i="289" s="1"/>
  <c r="C124" i="289" s="1"/>
  <c r="C87" i="289"/>
  <c r="C88" i="289" s="1"/>
  <c r="D88" i="289"/>
  <c r="C121" i="290"/>
  <c r="C127" i="290" s="1"/>
  <c r="D127" i="290"/>
  <c r="D149" i="290" s="1"/>
  <c r="D150" i="290" s="1"/>
  <c r="E148" i="290" s="1"/>
  <c r="F121" i="284"/>
  <c r="F14" i="284"/>
  <c r="F47" i="284"/>
  <c r="F116" i="284"/>
  <c r="F5" i="284"/>
  <c r="F130" i="284"/>
  <c r="F36" i="284"/>
  <c r="C116" i="286"/>
  <c r="C117" i="286" s="1"/>
  <c r="D117" i="286"/>
  <c r="D125" i="286" s="1"/>
  <c r="C125" i="286" s="1"/>
  <c r="C93" i="286"/>
  <c r="C94" i="286" s="1"/>
  <c r="D94" i="286"/>
  <c r="D123" i="286" s="1"/>
  <c r="C123" i="286" s="1"/>
  <c r="C103" i="285"/>
  <c r="C105" i="285" s="1"/>
  <c r="D105" i="285"/>
  <c r="D124" i="285" s="1"/>
  <c r="C124" i="285" s="1"/>
  <c r="C87" i="285"/>
  <c r="C88" i="285" s="1"/>
  <c r="D88" i="285"/>
  <c r="C103" i="286"/>
  <c r="C105" i="286" s="1"/>
  <c r="D105" i="286"/>
  <c r="D124" i="286" s="1"/>
  <c r="C124" i="286" s="1"/>
  <c r="C87" i="286"/>
  <c r="C88" i="286" s="1"/>
  <c r="D88" i="286"/>
  <c r="C116" i="285"/>
  <c r="C117" i="285" s="1"/>
  <c r="D117" i="285"/>
  <c r="D125" i="285" s="1"/>
  <c r="C125" i="285" s="1"/>
  <c r="C93" i="285"/>
  <c r="C94" i="285" s="1"/>
  <c r="D94" i="285"/>
  <c r="D123" i="285" s="1"/>
  <c r="C123" i="285" s="1"/>
  <c r="F29" i="284"/>
  <c r="F72" i="284"/>
  <c r="F59" i="284"/>
  <c r="F138" i="284"/>
  <c r="F77" i="284"/>
  <c r="F53" i="284"/>
  <c r="F18" i="284"/>
  <c r="F105" i="284"/>
  <c r="E130" i="289" l="1"/>
  <c r="D121" i="289"/>
  <c r="E130" i="288"/>
  <c r="D121" i="288"/>
  <c r="E130" i="287"/>
  <c r="D121" i="287"/>
  <c r="D152" i="290"/>
  <c r="E28" i="283" s="1"/>
  <c r="H64" i="284" s="1"/>
  <c r="I64" i="284" s="1"/>
  <c r="J64" i="284" s="1"/>
  <c r="F19" i="284"/>
  <c r="D121" i="286"/>
  <c r="E130" i="286"/>
  <c r="D134" i="290"/>
  <c r="C146" i="290"/>
  <c r="C147" i="290"/>
  <c r="C150" i="290"/>
  <c r="D121" i="285"/>
  <c r="E130" i="285"/>
  <c r="F22" i="284"/>
  <c r="E134" i="290" l="1"/>
  <c r="D131" i="287"/>
  <c r="E139" i="287" s="1"/>
  <c r="D139" i="287" s="1"/>
  <c r="E148" i="287" s="1"/>
  <c r="D131" i="288"/>
  <c r="E139" i="288" s="1"/>
  <c r="D139" i="288" s="1"/>
  <c r="D131" i="289"/>
  <c r="E139" i="289" s="1"/>
  <c r="D139" i="289" s="1"/>
  <c r="C149" i="290"/>
  <c r="C148" i="290"/>
  <c r="D137" i="290"/>
  <c r="D140" i="290" s="1"/>
  <c r="D151" i="290" s="1"/>
  <c r="D135" i="290"/>
  <c r="D127" i="287"/>
  <c r="D149" i="287" s="1"/>
  <c r="D150" i="287" s="1"/>
  <c r="C121" i="287"/>
  <c r="C127" i="287" s="1"/>
  <c r="D127" i="288"/>
  <c r="D149" i="288" s="1"/>
  <c r="C121" i="288"/>
  <c r="C127" i="288" s="1"/>
  <c r="D127" i="289"/>
  <c r="D149" i="289" s="1"/>
  <c r="C121" i="289"/>
  <c r="C127" i="289" s="1"/>
  <c r="F23" i="284"/>
  <c r="F144" i="284" s="1"/>
  <c r="C121" i="286"/>
  <c r="C127" i="286" s="1"/>
  <c r="D127" i="286"/>
  <c r="D149" i="286" s="1"/>
  <c r="D131" i="285"/>
  <c r="C121" i="285"/>
  <c r="C127" i="285" s="1"/>
  <c r="D127" i="285"/>
  <c r="D149" i="285" s="1"/>
  <c r="D131" i="286"/>
  <c r="D150" i="289" l="1"/>
  <c r="D150" i="288"/>
  <c r="D152" i="288" s="1"/>
  <c r="C149" i="288" s="1"/>
  <c r="D152" i="287"/>
  <c r="F151" i="284"/>
  <c r="C151" i="290"/>
  <c r="C152" i="290" s="1"/>
  <c r="F152" i="290"/>
  <c r="D150" i="285"/>
  <c r="D150" i="286"/>
  <c r="E139" i="286"/>
  <c r="D139" i="286" s="1"/>
  <c r="E139" i="285"/>
  <c r="D139" i="285" s="1"/>
  <c r="D26" i="223"/>
  <c r="D35" i="250"/>
  <c r="D35" i="249"/>
  <c r="D35" i="247"/>
  <c r="D35" i="237"/>
  <c r="D47" i="237" s="1"/>
  <c r="D35" i="236"/>
  <c r="D47" i="236" s="1"/>
  <c r="D35" i="235"/>
  <c r="D47" i="235" s="1"/>
  <c r="D35" i="234"/>
  <c r="D47" i="234" s="1"/>
  <c r="D35" i="233"/>
  <c r="D47" i="233" s="1"/>
  <c r="D35" i="232"/>
  <c r="D47" i="232" s="1"/>
  <c r="D55" i="232" s="1"/>
  <c r="D148" i="232" s="1"/>
  <c r="D35" i="231"/>
  <c r="D47" i="231" s="1"/>
  <c r="D35" i="230"/>
  <c r="D47" i="230" s="1"/>
  <c r="D55" i="230" s="1"/>
  <c r="D148" i="230" s="1"/>
  <c r="D35" i="229"/>
  <c r="D47" i="229" s="1"/>
  <c r="D35" i="228"/>
  <c r="D47" i="228" s="1"/>
  <c r="D35" i="227"/>
  <c r="D35" i="226"/>
  <c r="D47" i="226" s="1"/>
  <c r="D55" i="226" s="1"/>
  <c r="D148" i="226" s="1"/>
  <c r="D35" i="224"/>
  <c r="D48" i="225"/>
  <c r="D48" i="226"/>
  <c r="D48" i="227"/>
  <c r="D48" i="228"/>
  <c r="D48" i="229"/>
  <c r="D48" i="230"/>
  <c r="D48" i="231"/>
  <c r="D48" i="232"/>
  <c r="D48" i="233"/>
  <c r="D48" i="234"/>
  <c r="D48" i="235"/>
  <c r="D48" i="236"/>
  <c r="D48" i="237"/>
  <c r="D48" i="247"/>
  <c r="D48" i="249"/>
  <c r="D55" i="249" s="1"/>
  <c r="D148" i="249" s="1"/>
  <c r="D48" i="250"/>
  <c r="D48" i="224"/>
  <c r="D47" i="227"/>
  <c r="D47" i="247"/>
  <c r="D55" i="247" s="1"/>
  <c r="D148" i="247" s="1"/>
  <c r="D47" i="249"/>
  <c r="D47" i="250"/>
  <c r="D55" i="250" s="1"/>
  <c r="D148" i="250" s="1"/>
  <c r="D47" i="224"/>
  <c r="D35" i="223"/>
  <c r="D47" i="223" s="1"/>
  <c r="D55" i="223" s="1"/>
  <c r="D48" i="223"/>
  <c r="D35" i="191"/>
  <c r="D47" i="191" s="1"/>
  <c r="D26" i="250"/>
  <c r="E150" i="250"/>
  <c r="E151" i="250" s="1"/>
  <c r="C114" i="250"/>
  <c r="C113" i="250"/>
  <c r="C112" i="250"/>
  <c r="C111" i="250"/>
  <c r="C110" i="250"/>
  <c r="C103" i="250"/>
  <c r="C105" i="250" s="1"/>
  <c r="C102" i="250"/>
  <c r="C100" i="250"/>
  <c r="C93" i="250"/>
  <c r="C86" i="250"/>
  <c r="C85" i="250"/>
  <c r="C79" i="250"/>
  <c r="D43" i="250"/>
  <c r="D26" i="249"/>
  <c r="E150" i="249"/>
  <c r="E151" i="249" s="1"/>
  <c r="C114" i="249"/>
  <c r="C113" i="249"/>
  <c r="C112" i="249"/>
  <c r="C111" i="249"/>
  <c r="C110" i="249"/>
  <c r="C103" i="249"/>
  <c r="C105" i="249" s="1"/>
  <c r="C102" i="249"/>
  <c r="C100" i="249"/>
  <c r="C93" i="249"/>
  <c r="C86" i="249"/>
  <c r="C85" i="249"/>
  <c r="C79" i="249"/>
  <c r="D43" i="249"/>
  <c r="E150" i="247"/>
  <c r="E151" i="247" s="1"/>
  <c r="D26" i="247"/>
  <c r="C114" i="247"/>
  <c r="C113" i="247"/>
  <c r="C112" i="247"/>
  <c r="C111" i="247"/>
  <c r="C110" i="247"/>
  <c r="C103" i="247"/>
  <c r="C105" i="247" s="1"/>
  <c r="C102" i="247"/>
  <c r="C100" i="247"/>
  <c r="C93" i="247"/>
  <c r="C86" i="247"/>
  <c r="C85" i="247"/>
  <c r="C79" i="247"/>
  <c r="D43" i="247"/>
  <c r="E150" i="237"/>
  <c r="E151" i="237" s="1"/>
  <c r="C114" i="237"/>
  <c r="C113" i="237"/>
  <c r="C112" i="237"/>
  <c r="C111" i="237"/>
  <c r="C110" i="237"/>
  <c r="C116" i="237" s="1"/>
  <c r="C103" i="237"/>
  <c r="C105" i="237" s="1"/>
  <c r="C102" i="237"/>
  <c r="C100" i="237"/>
  <c r="C93" i="237"/>
  <c r="C86" i="237"/>
  <c r="C85" i="237"/>
  <c r="C87" i="237" s="1"/>
  <c r="C79" i="237"/>
  <c r="D26" i="237"/>
  <c r="E150" i="236"/>
  <c r="E151" i="236" s="1"/>
  <c r="C114" i="236"/>
  <c r="C113" i="236"/>
  <c r="C112" i="236"/>
  <c r="C111" i="236"/>
  <c r="C110" i="236"/>
  <c r="C116" i="236" s="1"/>
  <c r="C103" i="236"/>
  <c r="C105" i="236" s="1"/>
  <c r="C102" i="236"/>
  <c r="C100" i="236"/>
  <c r="C93" i="236"/>
  <c r="C86" i="236"/>
  <c r="C85" i="236"/>
  <c r="C87" i="236" s="1"/>
  <c r="C79" i="236"/>
  <c r="D26" i="236"/>
  <c r="E150" i="235"/>
  <c r="E151" i="235" s="1"/>
  <c r="C114" i="235"/>
  <c r="C113" i="235"/>
  <c r="C112" i="235"/>
  <c r="C111" i="235"/>
  <c r="C110" i="235"/>
  <c r="C103" i="235"/>
  <c r="C105" i="235" s="1"/>
  <c r="C102" i="235"/>
  <c r="C100" i="235"/>
  <c r="C93" i="235"/>
  <c r="C86" i="235"/>
  <c r="C85" i="235"/>
  <c r="C79" i="235"/>
  <c r="D43" i="235"/>
  <c r="D26" i="235"/>
  <c r="D26" i="234"/>
  <c r="C114" i="234"/>
  <c r="C113" i="234"/>
  <c r="C112" i="234"/>
  <c r="C111" i="234"/>
  <c r="C110" i="234"/>
  <c r="C103" i="234"/>
  <c r="C105" i="234" s="1"/>
  <c r="C102" i="234"/>
  <c r="C100" i="234"/>
  <c r="C93" i="234"/>
  <c r="C86" i="234"/>
  <c r="C85" i="234"/>
  <c r="C79" i="234"/>
  <c r="E150" i="233"/>
  <c r="E151" i="233" s="1"/>
  <c r="C114" i="233"/>
  <c r="C113" i="233"/>
  <c r="C112" i="233"/>
  <c r="C111" i="233"/>
  <c r="C110" i="233"/>
  <c r="C103" i="233"/>
  <c r="C105" i="233" s="1"/>
  <c r="C102" i="233"/>
  <c r="C100" i="233"/>
  <c r="C93" i="233"/>
  <c r="C86" i="233"/>
  <c r="C85" i="233"/>
  <c r="C79" i="233"/>
  <c r="D26" i="233"/>
  <c r="E150" i="232"/>
  <c r="E151" i="232" s="1"/>
  <c r="C114" i="232"/>
  <c r="C113" i="232"/>
  <c r="C112" i="232"/>
  <c r="C111" i="232"/>
  <c r="C110" i="232"/>
  <c r="C116" i="232" s="1"/>
  <c r="C103" i="232"/>
  <c r="C105" i="232" s="1"/>
  <c r="C102" i="232"/>
  <c r="C100" i="232"/>
  <c r="C93" i="232"/>
  <c r="C86" i="232"/>
  <c r="C85" i="232"/>
  <c r="C87" i="232" s="1"/>
  <c r="C79" i="232"/>
  <c r="D26" i="232"/>
  <c r="E150" i="231"/>
  <c r="E151" i="231" s="1"/>
  <c r="C114" i="231"/>
  <c r="C113" i="231"/>
  <c r="C112" i="231"/>
  <c r="C111" i="231"/>
  <c r="C110" i="231"/>
  <c r="C103" i="231"/>
  <c r="C105" i="231" s="1"/>
  <c r="C102" i="231"/>
  <c r="C100" i="231"/>
  <c r="C93" i="231"/>
  <c r="C86" i="231"/>
  <c r="C85" i="231"/>
  <c r="C79" i="231"/>
  <c r="D43" i="231"/>
  <c r="D26" i="231"/>
  <c r="D26" i="230"/>
  <c r="C114" i="230"/>
  <c r="C113" i="230"/>
  <c r="C112" i="230"/>
  <c r="C111" i="230"/>
  <c r="C110" i="230"/>
  <c r="C103" i="230"/>
  <c r="C105" i="230" s="1"/>
  <c r="C102" i="230"/>
  <c r="C100" i="230"/>
  <c r="C93" i="230"/>
  <c r="C86" i="230"/>
  <c r="C85" i="230"/>
  <c r="C79" i="230"/>
  <c r="E150" i="229"/>
  <c r="E151" i="229" s="1"/>
  <c r="C114" i="229"/>
  <c r="C113" i="229"/>
  <c r="C112" i="229"/>
  <c r="C111" i="229"/>
  <c r="C110" i="229"/>
  <c r="C103" i="229"/>
  <c r="C105" i="229" s="1"/>
  <c r="C102" i="229"/>
  <c r="C100" i="229"/>
  <c r="C93" i="229"/>
  <c r="C86" i="229"/>
  <c r="C85" i="229"/>
  <c r="C79" i="229"/>
  <c r="D26" i="229"/>
  <c r="E150" i="228"/>
  <c r="E151" i="228" s="1"/>
  <c r="D26" i="228"/>
  <c r="C114" i="228"/>
  <c r="C113" i="228"/>
  <c r="C112" i="228"/>
  <c r="C111" i="228"/>
  <c r="C110" i="228"/>
  <c r="C116" i="228" s="1"/>
  <c r="C103" i="228"/>
  <c r="C105" i="228" s="1"/>
  <c r="C102" i="228"/>
  <c r="C100" i="228"/>
  <c r="C93" i="228"/>
  <c r="C86" i="228"/>
  <c r="C85" i="228"/>
  <c r="C87" i="228" s="1"/>
  <c r="C79" i="228"/>
  <c r="D26" i="227"/>
  <c r="C114" i="227"/>
  <c r="C113" i="227"/>
  <c r="C112" i="227"/>
  <c r="C111" i="227"/>
  <c r="C110" i="227"/>
  <c r="C103" i="227"/>
  <c r="C105" i="227" s="1"/>
  <c r="C102" i="227"/>
  <c r="C100" i="227"/>
  <c r="C93" i="227"/>
  <c r="C86" i="227"/>
  <c r="C85" i="227"/>
  <c r="C79" i="227"/>
  <c r="D26" i="226"/>
  <c r="E150" i="226"/>
  <c r="E151" i="226" s="1"/>
  <c r="C114" i="226"/>
  <c r="C113" i="226"/>
  <c r="C112" i="226"/>
  <c r="C111" i="226"/>
  <c r="C110" i="226"/>
  <c r="C103" i="226"/>
  <c r="C105" i="226" s="1"/>
  <c r="C102" i="226"/>
  <c r="C100" i="226"/>
  <c r="C93" i="226"/>
  <c r="C86" i="226"/>
  <c r="C85" i="226"/>
  <c r="C79" i="226"/>
  <c r="E150" i="225"/>
  <c r="E151" i="225" s="1"/>
  <c r="D26" i="225"/>
  <c r="D26" i="224"/>
  <c r="C114" i="225"/>
  <c r="C113" i="225"/>
  <c r="C112" i="225"/>
  <c r="C111" i="225"/>
  <c r="C110" i="225"/>
  <c r="C116" i="225" s="1"/>
  <c r="C103" i="225"/>
  <c r="C105" i="225" s="1"/>
  <c r="C102" i="225"/>
  <c r="C100" i="225"/>
  <c r="C93" i="225"/>
  <c r="C86" i="225"/>
  <c r="C85" i="225"/>
  <c r="C87" i="225" s="1"/>
  <c r="C79" i="225"/>
  <c r="D35" i="225"/>
  <c r="D47" i="225" s="1"/>
  <c r="D55" i="225" s="1"/>
  <c r="D148" i="225" s="1"/>
  <c r="E150" i="224"/>
  <c r="E151" i="224" s="1"/>
  <c r="C114" i="224"/>
  <c r="C113" i="224"/>
  <c r="C112" i="224"/>
  <c r="C111" i="224"/>
  <c r="C110" i="224"/>
  <c r="C116" i="224" s="1"/>
  <c r="C103" i="224"/>
  <c r="C105" i="224" s="1"/>
  <c r="C102" i="224"/>
  <c r="C100" i="224"/>
  <c r="C93" i="224"/>
  <c r="C86" i="224"/>
  <c r="C85" i="224"/>
  <c r="C87" i="224" s="1"/>
  <c r="C79" i="224"/>
  <c r="D55" i="224"/>
  <c r="D148" i="224" s="1"/>
  <c r="C114" i="223"/>
  <c r="C113" i="223"/>
  <c r="C112" i="223"/>
  <c r="C111" i="223"/>
  <c r="C110" i="223"/>
  <c r="C103" i="223"/>
  <c r="C105" i="223" s="1"/>
  <c r="C102" i="223"/>
  <c r="C100" i="223"/>
  <c r="C93" i="223"/>
  <c r="C86" i="223"/>
  <c r="C85" i="223"/>
  <c r="C79" i="223"/>
  <c r="D26" i="191"/>
  <c r="D67" i="221"/>
  <c r="D66" i="221"/>
  <c r="D65" i="221"/>
  <c r="D64" i="221"/>
  <c r="D63" i="221"/>
  <c r="D62" i="221"/>
  <c r="D61" i="221"/>
  <c r="D53" i="221"/>
  <c r="D52" i="221"/>
  <c r="D51" i="221"/>
  <c r="D50" i="221"/>
  <c r="D49" i="221"/>
  <c r="D48" i="221"/>
  <c r="D41" i="221"/>
  <c r="D40" i="221"/>
  <c r="D39" i="221"/>
  <c r="D38" i="221"/>
  <c r="D37" i="221"/>
  <c r="B37" i="221"/>
  <c r="D36" i="221"/>
  <c r="D35" i="221"/>
  <c r="D28" i="221"/>
  <c r="D27" i="221"/>
  <c r="D26" i="221"/>
  <c r="B25" i="221"/>
  <c r="D25" i="221" s="1"/>
  <c r="D24" i="221"/>
  <c r="D23" i="221"/>
  <c r="D17" i="221"/>
  <c r="D16" i="221"/>
  <c r="B15" i="221"/>
  <c r="D15" i="221" s="1"/>
  <c r="D14" i="221"/>
  <c r="D13" i="221"/>
  <c r="D138" i="220"/>
  <c r="D137" i="220"/>
  <c r="D136" i="220"/>
  <c r="D135" i="220"/>
  <c r="D133" i="220"/>
  <c r="D132" i="220"/>
  <c r="D139" i="220" s="1"/>
  <c r="D140" i="220" s="1"/>
  <c r="D127" i="220"/>
  <c r="D126" i="220"/>
  <c r="D125" i="220"/>
  <c r="D124" i="220"/>
  <c r="D123" i="220"/>
  <c r="D122" i="220"/>
  <c r="D121" i="220"/>
  <c r="D120" i="220"/>
  <c r="D119" i="220"/>
  <c r="D118" i="220"/>
  <c r="D117" i="220"/>
  <c r="D116" i="220"/>
  <c r="D115" i="220"/>
  <c r="D114" i="220"/>
  <c r="D113" i="220"/>
  <c r="D112" i="220"/>
  <c r="D111" i="220"/>
  <c r="D110" i="220"/>
  <c r="D109" i="220"/>
  <c r="D108" i="220"/>
  <c r="D107" i="220"/>
  <c r="D106" i="220"/>
  <c r="D105" i="220"/>
  <c r="D104" i="220"/>
  <c r="D103" i="220"/>
  <c r="D102" i="220"/>
  <c r="D101" i="220"/>
  <c r="D100" i="220"/>
  <c r="D99" i="220"/>
  <c r="D98" i="220"/>
  <c r="D97" i="220"/>
  <c r="D96" i="220"/>
  <c r="D95" i="220"/>
  <c r="D94" i="220"/>
  <c r="D93" i="220"/>
  <c r="D92" i="220"/>
  <c r="D91" i="220"/>
  <c r="D90" i="220"/>
  <c r="D89" i="220"/>
  <c r="D88" i="220"/>
  <c r="D87" i="220"/>
  <c r="D86" i="220"/>
  <c r="D85" i="220"/>
  <c r="D84" i="220"/>
  <c r="D83" i="220"/>
  <c r="D82" i="220"/>
  <c r="D81" i="220"/>
  <c r="D80" i="220"/>
  <c r="D79" i="220"/>
  <c r="D78" i="220"/>
  <c r="D77" i="220"/>
  <c r="D76" i="220"/>
  <c r="D75" i="220"/>
  <c r="D74" i="220"/>
  <c r="D73" i="220"/>
  <c r="D72" i="220"/>
  <c r="D71" i="220"/>
  <c r="D70" i="220"/>
  <c r="D69" i="220"/>
  <c r="D68" i="220"/>
  <c r="D67" i="220"/>
  <c r="D66" i="220"/>
  <c r="D65" i="220"/>
  <c r="E60" i="220"/>
  <c r="E59" i="220"/>
  <c r="E58" i="220"/>
  <c r="E61" i="220" s="1"/>
  <c r="E53" i="220"/>
  <c r="E52" i="220"/>
  <c r="E51" i="220"/>
  <c r="E50" i="220"/>
  <c r="E49" i="220"/>
  <c r="E48" i="220"/>
  <c r="E47" i="220"/>
  <c r="E46" i="220"/>
  <c r="E45" i="220"/>
  <c r="E44" i="220"/>
  <c r="E43" i="220"/>
  <c r="E42" i="220"/>
  <c r="E41" i="220"/>
  <c r="E40" i="220"/>
  <c r="E39" i="220"/>
  <c r="E38" i="220"/>
  <c r="E37" i="220"/>
  <c r="E36" i="220"/>
  <c r="E35" i="220"/>
  <c r="E29" i="220"/>
  <c r="E28" i="220"/>
  <c r="E27" i="220"/>
  <c r="E26" i="220"/>
  <c r="E25" i="220"/>
  <c r="E24" i="220"/>
  <c r="E23" i="220"/>
  <c r="E22" i="220"/>
  <c r="E21" i="220"/>
  <c r="E20" i="220"/>
  <c r="E19" i="220"/>
  <c r="E18" i="220"/>
  <c r="E17" i="220"/>
  <c r="E16" i="220"/>
  <c r="E15" i="220"/>
  <c r="E14" i="220"/>
  <c r="E13" i="220"/>
  <c r="E12" i="220"/>
  <c r="E11" i="220"/>
  <c r="E10" i="220"/>
  <c r="B10" i="220"/>
  <c r="B11" i="220" s="1"/>
  <c r="B12" i="220" s="1"/>
  <c r="B13" i="220" s="1"/>
  <c r="B14" i="220" s="1"/>
  <c r="B15" i="220" s="1"/>
  <c r="B16" i="220" s="1"/>
  <c r="B17" i="220" s="1"/>
  <c r="B18" i="220" s="1"/>
  <c r="B19" i="220" s="1"/>
  <c r="B20" i="220" s="1"/>
  <c r="B21" i="220" s="1"/>
  <c r="B22" i="220" s="1"/>
  <c r="B23" i="220" s="1"/>
  <c r="B24" i="220" s="1"/>
  <c r="B25" i="220" s="1"/>
  <c r="E6" i="220"/>
  <c r="E7" i="220" s="1"/>
  <c r="D18" i="221" l="1"/>
  <c r="D19" i="221" s="1"/>
  <c r="D60" i="231" s="1"/>
  <c r="D65" i="231" s="1"/>
  <c r="D149" i="231" s="1"/>
  <c r="E26" i="283"/>
  <c r="D134" i="288"/>
  <c r="E134" i="288"/>
  <c r="C146" i="288"/>
  <c r="C147" i="288"/>
  <c r="D135" i="288"/>
  <c r="D137" i="288"/>
  <c r="C148" i="288"/>
  <c r="E30" i="220"/>
  <c r="E54" i="220"/>
  <c r="D128" i="220"/>
  <c r="D29" i="221"/>
  <c r="D30" i="221" s="1"/>
  <c r="D54" i="221"/>
  <c r="D55" i="221" s="1"/>
  <c r="D68" i="221"/>
  <c r="D69" i="221" s="1"/>
  <c r="D43" i="223"/>
  <c r="C87" i="226"/>
  <c r="D43" i="230"/>
  <c r="C87" i="230"/>
  <c r="C116" i="230"/>
  <c r="C87" i="234"/>
  <c r="C116" i="234"/>
  <c r="C87" i="247"/>
  <c r="C116" i="247"/>
  <c r="C87" i="250"/>
  <c r="C116" i="250"/>
  <c r="D55" i="233"/>
  <c r="D148" i="233" s="1"/>
  <c r="E25" i="283"/>
  <c r="D135" i="287"/>
  <c r="C148" i="287"/>
  <c r="C147" i="287"/>
  <c r="E134" i="287"/>
  <c r="C149" i="287"/>
  <c r="D137" i="287"/>
  <c r="C150" i="287"/>
  <c r="C146" i="287"/>
  <c r="D134" i="287"/>
  <c r="D140" i="287" s="1"/>
  <c r="D151" i="287" s="1"/>
  <c r="C150" i="288"/>
  <c r="E148" i="288"/>
  <c r="E148" i="289"/>
  <c r="C150" i="289"/>
  <c r="D152" i="289"/>
  <c r="E148" i="286"/>
  <c r="D152" i="286"/>
  <c r="E148" i="285"/>
  <c r="D152" i="285"/>
  <c r="D63" i="247"/>
  <c r="D60" i="233"/>
  <c r="D65" i="233" s="1"/>
  <c r="D149" i="233" s="1"/>
  <c r="D60" i="226"/>
  <c r="D65" i="226" s="1"/>
  <c r="D149" i="226" s="1"/>
  <c r="D60" i="224"/>
  <c r="D65" i="224" s="1"/>
  <c r="D149" i="224" s="1"/>
  <c r="D60" i="249"/>
  <c r="D60" i="230"/>
  <c r="D65" i="230" s="1"/>
  <c r="D149" i="230" s="1"/>
  <c r="D59" i="191"/>
  <c r="D60" i="234"/>
  <c r="D60" i="247"/>
  <c r="D60" i="237"/>
  <c r="D65" i="237" s="1"/>
  <c r="D149" i="237" s="1"/>
  <c r="D60" i="236"/>
  <c r="D65" i="236" s="1"/>
  <c r="D149" i="236" s="1"/>
  <c r="D60" i="235"/>
  <c r="C87" i="223"/>
  <c r="C116" i="223"/>
  <c r="D55" i="228"/>
  <c r="D148" i="228" s="1"/>
  <c r="D55" i="229"/>
  <c r="D148" i="229" s="1"/>
  <c r="D42" i="221"/>
  <c r="D43" i="221" s="1"/>
  <c r="C116" i="226"/>
  <c r="C87" i="227"/>
  <c r="C116" i="227"/>
  <c r="C87" i="229"/>
  <c r="C116" i="229"/>
  <c r="C87" i="231"/>
  <c r="C116" i="231"/>
  <c r="C87" i="233"/>
  <c r="C116" i="233"/>
  <c r="C87" i="235"/>
  <c r="C116" i="235"/>
  <c r="C87" i="249"/>
  <c r="C116" i="249"/>
  <c r="D55" i="236"/>
  <c r="D148" i="236" s="1"/>
  <c r="D43" i="237"/>
  <c r="D114" i="237" s="1"/>
  <c r="D43" i="225"/>
  <c r="C127" i="225" s="1"/>
  <c r="D43" i="226"/>
  <c r="D114" i="226" s="1"/>
  <c r="D43" i="228"/>
  <c r="D43" i="229"/>
  <c r="D114" i="229" s="1"/>
  <c r="D65" i="234"/>
  <c r="D149" i="234" s="1"/>
  <c r="D55" i="235"/>
  <c r="D148" i="235" s="1"/>
  <c r="D65" i="235"/>
  <c r="D149" i="235" s="1"/>
  <c r="D55" i="231"/>
  <c r="D148" i="231" s="1"/>
  <c r="D43" i="232"/>
  <c r="D43" i="233"/>
  <c r="C127" i="233" s="1"/>
  <c r="D55" i="234"/>
  <c r="D148" i="234" s="1"/>
  <c r="D43" i="236"/>
  <c r="D115" i="236" s="1"/>
  <c r="D55" i="237"/>
  <c r="D148" i="237" s="1"/>
  <c r="C127" i="250"/>
  <c r="D114" i="250"/>
  <c r="D113" i="250"/>
  <c r="D112" i="250"/>
  <c r="D111" i="250"/>
  <c r="D110" i="250"/>
  <c r="D105" i="250"/>
  <c r="D103" i="250"/>
  <c r="D102" i="250"/>
  <c r="D100" i="250"/>
  <c r="D93" i="250"/>
  <c r="D86" i="250"/>
  <c r="D85" i="250"/>
  <c r="D78" i="250"/>
  <c r="D76" i="250"/>
  <c r="D101" i="250" s="1"/>
  <c r="C101" i="250" s="1"/>
  <c r="D74" i="250"/>
  <c r="D72" i="250"/>
  <c r="D147" i="250"/>
  <c r="D115" i="250"/>
  <c r="D77" i="250"/>
  <c r="D75" i="250"/>
  <c r="D73" i="250"/>
  <c r="D71" i="250"/>
  <c r="C127" i="249"/>
  <c r="D114" i="249"/>
  <c r="D113" i="249"/>
  <c r="D112" i="249"/>
  <c r="D111" i="249"/>
  <c r="D110" i="249"/>
  <c r="D105" i="249"/>
  <c r="D103" i="249"/>
  <c r="D102" i="249"/>
  <c r="D100" i="249"/>
  <c r="D93" i="249"/>
  <c r="D86" i="249"/>
  <c r="D85" i="249"/>
  <c r="D78" i="249"/>
  <c r="D76" i="249"/>
  <c r="D101" i="249" s="1"/>
  <c r="C101" i="249" s="1"/>
  <c r="D74" i="249"/>
  <c r="D72" i="249"/>
  <c r="D147" i="249"/>
  <c r="D115" i="249"/>
  <c r="D77" i="249"/>
  <c r="D75" i="249"/>
  <c r="D73" i="249"/>
  <c r="D71" i="249"/>
  <c r="C127" i="247"/>
  <c r="D114" i="247"/>
  <c r="D113" i="247"/>
  <c r="D112" i="247"/>
  <c r="D111" i="247"/>
  <c r="D110" i="247"/>
  <c r="D105" i="247"/>
  <c r="D103" i="247"/>
  <c r="D102" i="247"/>
  <c r="D100" i="247"/>
  <c r="D93" i="247"/>
  <c r="D86" i="247"/>
  <c r="D85" i="247"/>
  <c r="D78" i="247"/>
  <c r="D76" i="247"/>
  <c r="D101" i="247" s="1"/>
  <c r="C101" i="247" s="1"/>
  <c r="D74" i="247"/>
  <c r="D72" i="247"/>
  <c r="D147" i="247"/>
  <c r="D115" i="247"/>
  <c r="D77" i="247"/>
  <c r="D75" i="247"/>
  <c r="D73" i="247"/>
  <c r="D71" i="247"/>
  <c r="C127" i="237"/>
  <c r="D113" i="237"/>
  <c r="D111" i="237"/>
  <c r="D105" i="237"/>
  <c r="D102" i="237"/>
  <c r="D93" i="237"/>
  <c r="D85" i="237"/>
  <c r="D76" i="237"/>
  <c r="D101" i="237" s="1"/>
  <c r="C101" i="237" s="1"/>
  <c r="D72" i="237"/>
  <c r="D115" i="237"/>
  <c r="D75" i="237"/>
  <c r="D71" i="237"/>
  <c r="D147" i="236"/>
  <c r="D73" i="236"/>
  <c r="D113" i="236"/>
  <c r="D105" i="236"/>
  <c r="D93" i="236"/>
  <c r="D76" i="236"/>
  <c r="D101" i="236" s="1"/>
  <c r="C101" i="236" s="1"/>
  <c r="C127" i="235"/>
  <c r="D114" i="235"/>
  <c r="D113" i="235"/>
  <c r="D112" i="235"/>
  <c r="D111" i="235"/>
  <c r="D110" i="235"/>
  <c r="D105" i="235"/>
  <c r="D103" i="235"/>
  <c r="D102" i="235"/>
  <c r="D100" i="235"/>
  <c r="D93" i="235"/>
  <c r="D86" i="235"/>
  <c r="D85" i="235"/>
  <c r="D78" i="235"/>
  <c r="D76" i="235"/>
  <c r="D101" i="235" s="1"/>
  <c r="C101" i="235" s="1"/>
  <c r="D74" i="235"/>
  <c r="D72" i="235"/>
  <c r="D147" i="235"/>
  <c r="D115" i="235"/>
  <c r="D77" i="235"/>
  <c r="D75" i="235"/>
  <c r="D73" i="235"/>
  <c r="D71" i="235"/>
  <c r="D43" i="234"/>
  <c r="C127" i="234" s="1"/>
  <c r="D114" i="233"/>
  <c r="D110" i="233"/>
  <c r="D100" i="233"/>
  <c r="D78" i="233"/>
  <c r="D147" i="233"/>
  <c r="D73" i="233"/>
  <c r="C127" i="232"/>
  <c r="D114" i="232"/>
  <c r="D113" i="232"/>
  <c r="D112" i="232"/>
  <c r="D111" i="232"/>
  <c r="D110" i="232"/>
  <c r="D105" i="232"/>
  <c r="D103" i="232"/>
  <c r="D102" i="232"/>
  <c r="D100" i="232"/>
  <c r="D93" i="232"/>
  <c r="D86" i="232"/>
  <c r="D85" i="232"/>
  <c r="D78" i="232"/>
  <c r="D76" i="232"/>
  <c r="D101" i="232" s="1"/>
  <c r="C101" i="232" s="1"/>
  <c r="D74" i="232"/>
  <c r="D72" i="232"/>
  <c r="D147" i="232"/>
  <c r="D115" i="232"/>
  <c r="D77" i="232"/>
  <c r="D75" i="232"/>
  <c r="D73" i="232"/>
  <c r="D71" i="232"/>
  <c r="C127" i="231"/>
  <c r="D114" i="231"/>
  <c r="D113" i="231"/>
  <c r="D112" i="231"/>
  <c r="D111" i="231"/>
  <c r="D110" i="231"/>
  <c r="D105" i="231"/>
  <c r="D103" i="231"/>
  <c r="D102" i="231"/>
  <c r="D100" i="231"/>
  <c r="D93" i="231"/>
  <c r="D86" i="231"/>
  <c r="D85" i="231"/>
  <c r="D78" i="231"/>
  <c r="D76" i="231"/>
  <c r="D101" i="231" s="1"/>
  <c r="C101" i="231" s="1"/>
  <c r="D74" i="231"/>
  <c r="D72" i="231"/>
  <c r="D147" i="231"/>
  <c r="D115" i="231"/>
  <c r="D77" i="231"/>
  <c r="D75" i="231"/>
  <c r="D73" i="231"/>
  <c r="D71" i="231"/>
  <c r="C127" i="230"/>
  <c r="D114" i="230"/>
  <c r="D113" i="230"/>
  <c r="D112" i="230"/>
  <c r="D111" i="230"/>
  <c r="D110" i="230"/>
  <c r="D105" i="230"/>
  <c r="D103" i="230"/>
  <c r="D102" i="230"/>
  <c r="D100" i="230"/>
  <c r="D93" i="230"/>
  <c r="D86" i="230"/>
  <c r="D85" i="230"/>
  <c r="D78" i="230"/>
  <c r="D76" i="230"/>
  <c r="D101" i="230" s="1"/>
  <c r="C101" i="230" s="1"/>
  <c r="D74" i="230"/>
  <c r="D72" i="230"/>
  <c r="D147" i="230"/>
  <c r="D115" i="230"/>
  <c r="D77" i="230"/>
  <c r="D75" i="230"/>
  <c r="D73" i="230"/>
  <c r="D71" i="230"/>
  <c r="C127" i="229"/>
  <c r="D113" i="229"/>
  <c r="D111" i="229"/>
  <c r="D105" i="229"/>
  <c r="D102" i="229"/>
  <c r="D93" i="229"/>
  <c r="D85" i="229"/>
  <c r="D76" i="229"/>
  <c r="D101" i="229" s="1"/>
  <c r="C101" i="229" s="1"/>
  <c r="D72" i="229"/>
  <c r="D115" i="229"/>
  <c r="D75" i="229"/>
  <c r="D71" i="229"/>
  <c r="C127" i="228"/>
  <c r="D114" i="228"/>
  <c r="D113" i="228"/>
  <c r="D112" i="228"/>
  <c r="D111" i="228"/>
  <c r="D110" i="228"/>
  <c r="D105" i="228"/>
  <c r="D103" i="228"/>
  <c r="D102" i="228"/>
  <c r="D100" i="228"/>
  <c r="D93" i="228"/>
  <c r="D86" i="228"/>
  <c r="D85" i="228"/>
  <c r="D78" i="228"/>
  <c r="D76" i="228"/>
  <c r="D101" i="228" s="1"/>
  <c r="C101" i="228" s="1"/>
  <c r="D74" i="228"/>
  <c r="D72" i="228"/>
  <c r="D147" i="228"/>
  <c r="D115" i="228"/>
  <c r="D77" i="228"/>
  <c r="D75" i="228"/>
  <c r="D73" i="228"/>
  <c r="D71" i="228"/>
  <c r="D55" i="227"/>
  <c r="D148" i="227" s="1"/>
  <c r="D43" i="227"/>
  <c r="C127" i="227" s="1"/>
  <c r="C127" i="226"/>
  <c r="D113" i="226"/>
  <c r="D111" i="226"/>
  <c r="D105" i="226"/>
  <c r="D102" i="226"/>
  <c r="D93" i="226"/>
  <c r="D85" i="226"/>
  <c r="D76" i="226"/>
  <c r="D101" i="226" s="1"/>
  <c r="C101" i="226" s="1"/>
  <c r="D72" i="226"/>
  <c r="D115" i="226"/>
  <c r="D75" i="226"/>
  <c r="D71" i="226"/>
  <c r="D114" i="225"/>
  <c r="D112" i="225"/>
  <c r="D110" i="225"/>
  <c r="D103" i="225"/>
  <c r="D100" i="225"/>
  <c r="D86" i="225"/>
  <c r="D78" i="225"/>
  <c r="D74" i="225"/>
  <c r="D147" i="225"/>
  <c r="D77" i="225"/>
  <c r="D73" i="225"/>
  <c r="D148" i="223"/>
  <c r="D43" i="224"/>
  <c r="D114" i="224" s="1"/>
  <c r="C127" i="223"/>
  <c r="D114" i="223"/>
  <c r="D113" i="223"/>
  <c r="D112" i="223"/>
  <c r="D111" i="223"/>
  <c r="D110" i="223"/>
  <c r="D105" i="223"/>
  <c r="D103" i="223"/>
  <c r="D102" i="223"/>
  <c r="D100" i="223"/>
  <c r="D93" i="223"/>
  <c r="D86" i="223"/>
  <c r="D85" i="223"/>
  <c r="D78" i="223"/>
  <c r="D76" i="223"/>
  <c r="D101" i="223" s="1"/>
  <c r="C101" i="223" s="1"/>
  <c r="D74" i="223"/>
  <c r="D72" i="223"/>
  <c r="D147" i="223"/>
  <c r="D115" i="223"/>
  <c r="D77" i="223"/>
  <c r="D75" i="223"/>
  <c r="D73" i="223"/>
  <c r="D71" i="223"/>
  <c r="C151" i="287" l="1"/>
  <c r="C152" i="287" s="1"/>
  <c r="F152" i="287"/>
  <c r="D71" i="225"/>
  <c r="D75" i="225"/>
  <c r="D115" i="225"/>
  <c r="D72" i="225"/>
  <c r="D76" i="225"/>
  <c r="D101" i="225" s="1"/>
  <c r="C101" i="225" s="1"/>
  <c r="D85" i="225"/>
  <c r="D93" i="225"/>
  <c r="D102" i="225"/>
  <c r="D105" i="225"/>
  <c r="D111" i="225"/>
  <c r="D113" i="225"/>
  <c r="D73" i="226"/>
  <c r="D77" i="226"/>
  <c r="D147" i="226"/>
  <c r="D74" i="226"/>
  <c r="D78" i="226"/>
  <c r="D86" i="226"/>
  <c r="D100" i="226"/>
  <c r="D103" i="226"/>
  <c r="D110" i="226"/>
  <c r="D112" i="226"/>
  <c r="D73" i="229"/>
  <c r="D77" i="229"/>
  <c r="D147" i="229"/>
  <c r="D74" i="229"/>
  <c r="D78" i="229"/>
  <c r="D86" i="229"/>
  <c r="D100" i="229"/>
  <c r="D103" i="229"/>
  <c r="D110" i="229"/>
  <c r="D112" i="229"/>
  <c r="D77" i="233"/>
  <c r="D74" i="233"/>
  <c r="D86" i="233"/>
  <c r="D103" i="233"/>
  <c r="D112" i="233"/>
  <c r="D72" i="236"/>
  <c r="D85" i="236"/>
  <c r="D102" i="236"/>
  <c r="D111" i="236"/>
  <c r="C127" i="236"/>
  <c r="D77" i="236"/>
  <c r="D60" i="223"/>
  <c r="D65" i="223" s="1"/>
  <c r="D149" i="223" s="1"/>
  <c r="D60" i="232"/>
  <c r="D65" i="232" s="1"/>
  <c r="D149" i="232" s="1"/>
  <c r="D60" i="250"/>
  <c r="D60" i="225"/>
  <c r="D65" i="225" s="1"/>
  <c r="D149" i="225" s="1"/>
  <c r="E27" i="283"/>
  <c r="D135" i="289"/>
  <c r="D137" i="289"/>
  <c r="C148" i="289"/>
  <c r="D134" i="289"/>
  <c r="D140" i="289" s="1"/>
  <c r="D151" i="289" s="1"/>
  <c r="E134" i="289"/>
  <c r="C146" i="289"/>
  <c r="C147" i="289"/>
  <c r="C149" i="289"/>
  <c r="H137" i="284"/>
  <c r="H27" i="284"/>
  <c r="I27" i="284" s="1"/>
  <c r="J27" i="284" s="1"/>
  <c r="H35" i="284"/>
  <c r="I35" i="284" s="1"/>
  <c r="J35" i="284" s="1"/>
  <c r="H120" i="284"/>
  <c r="I120" i="284" s="1"/>
  <c r="J120" i="284" s="1"/>
  <c r="H108" i="284"/>
  <c r="I108" i="284" s="1"/>
  <c r="H71" i="284"/>
  <c r="H40" i="284"/>
  <c r="I40" i="284" s="1"/>
  <c r="J40" i="284" s="1"/>
  <c r="H104" i="284"/>
  <c r="I104" i="284" s="1"/>
  <c r="J104" i="284" s="1"/>
  <c r="H115" i="284"/>
  <c r="I115" i="284" s="1"/>
  <c r="J115" i="284" s="1"/>
  <c r="H89" i="284"/>
  <c r="I89" i="284" s="1"/>
  <c r="J89" i="284" s="1"/>
  <c r="H52" i="284"/>
  <c r="I52" i="284" s="1"/>
  <c r="J52" i="284" s="1"/>
  <c r="H129" i="284"/>
  <c r="I129" i="284" s="1"/>
  <c r="J129" i="284" s="1"/>
  <c r="H58" i="284"/>
  <c r="I58" i="284" s="1"/>
  <c r="J58" i="284" s="1"/>
  <c r="D140" i="288"/>
  <c r="D151" i="288" s="1"/>
  <c r="D87" i="226"/>
  <c r="D71" i="233"/>
  <c r="D75" i="233"/>
  <c r="D115" i="233"/>
  <c r="D72" i="233"/>
  <c r="D76" i="233"/>
  <c r="D101" i="233" s="1"/>
  <c r="C101" i="233" s="1"/>
  <c r="D85" i="233"/>
  <c r="D93" i="233"/>
  <c r="D102" i="233"/>
  <c r="D105" i="233"/>
  <c r="D111" i="233"/>
  <c r="D113" i="233"/>
  <c r="D74" i="236"/>
  <c r="D78" i="236"/>
  <c r="D86" i="236"/>
  <c r="D100" i="236"/>
  <c r="D103" i="236"/>
  <c r="D110" i="236"/>
  <c r="D112" i="236"/>
  <c r="D114" i="236"/>
  <c r="D71" i="236"/>
  <c r="D75" i="236"/>
  <c r="E23" i="283"/>
  <c r="H88" i="284" s="1"/>
  <c r="I88" i="284" s="1"/>
  <c r="J88" i="284" s="1"/>
  <c r="E24" i="283"/>
  <c r="H9" i="284" s="1"/>
  <c r="I9" i="284" s="1"/>
  <c r="J9" i="284" s="1"/>
  <c r="D71" i="224"/>
  <c r="E134" i="285"/>
  <c r="D137" i="285"/>
  <c r="C148" i="285"/>
  <c r="D134" i="285"/>
  <c r="D135" i="285"/>
  <c r="C147" i="285"/>
  <c r="C146" i="285"/>
  <c r="C149" i="285"/>
  <c r="E134" i="286"/>
  <c r="D137" i="286"/>
  <c r="D134" i="286"/>
  <c r="D135" i="286"/>
  <c r="C148" i="286"/>
  <c r="C147" i="286"/>
  <c r="C146" i="286"/>
  <c r="C149" i="286"/>
  <c r="C150" i="285"/>
  <c r="C150" i="286"/>
  <c r="D79" i="231"/>
  <c r="D79" i="233"/>
  <c r="D79" i="230"/>
  <c r="D79" i="247"/>
  <c r="D79" i="229"/>
  <c r="D115" i="224"/>
  <c r="D75" i="224"/>
  <c r="D76" i="224"/>
  <c r="D101" i="224" s="1"/>
  <c r="C101" i="224" s="1"/>
  <c r="D102" i="224"/>
  <c r="D60" i="229"/>
  <c r="D65" i="229" s="1"/>
  <c r="D149" i="229" s="1"/>
  <c r="D60" i="228"/>
  <c r="D65" i="228" s="1"/>
  <c r="D149" i="228" s="1"/>
  <c r="D60" i="227"/>
  <c r="D65" i="227" s="1"/>
  <c r="D149" i="227" s="1"/>
  <c r="D79" i="223"/>
  <c r="D72" i="224"/>
  <c r="D85" i="224"/>
  <c r="D111" i="224"/>
  <c r="D79" i="225"/>
  <c r="D87" i="228"/>
  <c r="D73" i="234"/>
  <c r="D87" i="235"/>
  <c r="D116" i="236"/>
  <c r="D79" i="250"/>
  <c r="D147" i="234"/>
  <c r="D71" i="234"/>
  <c r="D77" i="234"/>
  <c r="D86" i="234"/>
  <c r="D77" i="227"/>
  <c r="D71" i="227"/>
  <c r="D78" i="227"/>
  <c r="D73" i="224"/>
  <c r="D77" i="224"/>
  <c r="D147" i="224"/>
  <c r="D74" i="224"/>
  <c r="D78" i="224"/>
  <c r="D93" i="224"/>
  <c r="D105" i="224"/>
  <c r="C127" i="224"/>
  <c r="D73" i="227"/>
  <c r="D147" i="227"/>
  <c r="D103" i="227"/>
  <c r="D73" i="237"/>
  <c r="D77" i="237"/>
  <c r="D147" i="237"/>
  <c r="D74" i="237"/>
  <c r="D78" i="237"/>
  <c r="D86" i="237"/>
  <c r="D87" i="237" s="1"/>
  <c r="D100" i="237"/>
  <c r="D103" i="237"/>
  <c r="D110" i="237"/>
  <c r="D112" i="237"/>
  <c r="D74" i="234"/>
  <c r="D103" i="234"/>
  <c r="D112" i="234"/>
  <c r="D86" i="224"/>
  <c r="D100" i="224"/>
  <c r="D103" i="224"/>
  <c r="D110" i="224"/>
  <c r="D113" i="224"/>
  <c r="D112" i="224"/>
  <c r="D87" i="232"/>
  <c r="D74" i="227"/>
  <c r="D86" i="227"/>
  <c r="D112" i="227"/>
  <c r="D87" i="250"/>
  <c r="D104" i="250"/>
  <c r="C104" i="250" s="1"/>
  <c r="C106" i="250" s="1"/>
  <c r="D94" i="250"/>
  <c r="C94" i="250" s="1"/>
  <c r="C95" i="250" s="1"/>
  <c r="D88" i="250"/>
  <c r="C88" i="250" s="1"/>
  <c r="C89" i="250" s="1"/>
  <c r="D123" i="250"/>
  <c r="C123" i="250" s="1"/>
  <c r="D117" i="250"/>
  <c r="D116" i="250"/>
  <c r="D87" i="249"/>
  <c r="D79" i="249"/>
  <c r="D116" i="249"/>
  <c r="D87" i="247"/>
  <c r="D104" i="247"/>
  <c r="C104" i="247" s="1"/>
  <c r="C106" i="247" s="1"/>
  <c r="D94" i="247"/>
  <c r="C94" i="247" s="1"/>
  <c r="C95" i="247" s="1"/>
  <c r="D88" i="247"/>
  <c r="C88" i="247" s="1"/>
  <c r="C89" i="247" s="1"/>
  <c r="D123" i="247"/>
  <c r="C123" i="247" s="1"/>
  <c r="D117" i="247"/>
  <c r="D116" i="247"/>
  <c r="D79" i="237"/>
  <c r="D79" i="236"/>
  <c r="D87" i="236"/>
  <c r="D79" i="235"/>
  <c r="D116" i="235"/>
  <c r="D75" i="234"/>
  <c r="D115" i="234"/>
  <c r="D72" i="234"/>
  <c r="D78" i="234"/>
  <c r="D100" i="234"/>
  <c r="D110" i="234"/>
  <c r="D114" i="234"/>
  <c r="D76" i="234"/>
  <c r="D101" i="234" s="1"/>
  <c r="C101" i="234" s="1"/>
  <c r="D85" i="234"/>
  <c r="D87" i="234" s="1"/>
  <c r="D93" i="234"/>
  <c r="D102" i="234"/>
  <c r="D105" i="234"/>
  <c r="D111" i="234"/>
  <c r="D113" i="234"/>
  <c r="D87" i="233"/>
  <c r="D104" i="233"/>
  <c r="C104" i="233" s="1"/>
  <c r="C106" i="233" s="1"/>
  <c r="D94" i="233"/>
  <c r="C94" i="233" s="1"/>
  <c r="C95" i="233" s="1"/>
  <c r="D88" i="233"/>
  <c r="C88" i="233" s="1"/>
  <c r="C89" i="233" s="1"/>
  <c r="D123" i="233"/>
  <c r="C123" i="233" s="1"/>
  <c r="D117" i="233"/>
  <c r="D116" i="233"/>
  <c r="D79" i="232"/>
  <c r="D116" i="232"/>
  <c r="D87" i="231"/>
  <c r="D104" i="231"/>
  <c r="C104" i="231" s="1"/>
  <c r="C106" i="231" s="1"/>
  <c r="D94" i="231"/>
  <c r="C94" i="231" s="1"/>
  <c r="C95" i="231" s="1"/>
  <c r="D88" i="231"/>
  <c r="C88" i="231" s="1"/>
  <c r="C89" i="231" s="1"/>
  <c r="D123" i="231"/>
  <c r="C123" i="231" s="1"/>
  <c r="D117" i="231"/>
  <c r="D116" i="231"/>
  <c r="D87" i="230"/>
  <c r="D104" i="230"/>
  <c r="C104" i="230" s="1"/>
  <c r="C106" i="230" s="1"/>
  <c r="D94" i="230"/>
  <c r="C94" i="230" s="1"/>
  <c r="C95" i="230" s="1"/>
  <c r="D88" i="230"/>
  <c r="C88" i="230" s="1"/>
  <c r="C89" i="230" s="1"/>
  <c r="D123" i="230"/>
  <c r="C123" i="230" s="1"/>
  <c r="D117" i="230"/>
  <c r="D106" i="230"/>
  <c r="D125" i="230" s="1"/>
  <c r="C125" i="230" s="1"/>
  <c r="D116" i="230"/>
  <c r="D87" i="229"/>
  <c r="D104" i="229"/>
  <c r="C104" i="229" s="1"/>
  <c r="C106" i="229" s="1"/>
  <c r="D94" i="229"/>
  <c r="C94" i="229" s="1"/>
  <c r="C95" i="229" s="1"/>
  <c r="D88" i="229"/>
  <c r="C88" i="229" s="1"/>
  <c r="C89" i="229" s="1"/>
  <c r="D123" i="229"/>
  <c r="C123" i="229" s="1"/>
  <c r="D117" i="229"/>
  <c r="D116" i="229"/>
  <c r="D79" i="228"/>
  <c r="D116" i="228"/>
  <c r="D75" i="227"/>
  <c r="D115" i="227"/>
  <c r="D72" i="227"/>
  <c r="D76" i="227"/>
  <c r="D101" i="227" s="1"/>
  <c r="C101" i="227" s="1"/>
  <c r="D85" i="227"/>
  <c r="D100" i="227"/>
  <c r="D110" i="227"/>
  <c r="D114" i="227"/>
  <c r="D87" i="227"/>
  <c r="D93" i="227"/>
  <c r="D102" i="227"/>
  <c r="D105" i="227"/>
  <c r="D111" i="227"/>
  <c r="D113" i="227"/>
  <c r="D116" i="227" s="1"/>
  <c r="D79" i="227"/>
  <c r="D79" i="226"/>
  <c r="D116" i="226"/>
  <c r="D87" i="225"/>
  <c r="D104" i="225"/>
  <c r="C104" i="225" s="1"/>
  <c r="C106" i="225" s="1"/>
  <c r="D94" i="225"/>
  <c r="C94" i="225" s="1"/>
  <c r="C95" i="225" s="1"/>
  <c r="D88" i="225"/>
  <c r="C88" i="225" s="1"/>
  <c r="C89" i="225" s="1"/>
  <c r="D123" i="225"/>
  <c r="C123" i="225" s="1"/>
  <c r="D117" i="225"/>
  <c r="D116" i="225"/>
  <c r="D87" i="224"/>
  <c r="D116" i="224"/>
  <c r="D87" i="223"/>
  <c r="D104" i="223"/>
  <c r="C104" i="223" s="1"/>
  <c r="C106" i="223" s="1"/>
  <c r="D94" i="223"/>
  <c r="C94" i="223" s="1"/>
  <c r="C95" i="223" s="1"/>
  <c r="D88" i="223"/>
  <c r="C88" i="223" s="1"/>
  <c r="C89" i="223" s="1"/>
  <c r="D123" i="223"/>
  <c r="C123" i="223" s="1"/>
  <c r="D117" i="223"/>
  <c r="D116" i="223"/>
  <c r="D79" i="234" l="1"/>
  <c r="J108" i="284"/>
  <c r="I109" i="284"/>
  <c r="H138" i="284"/>
  <c r="I137" i="284"/>
  <c r="F152" i="288"/>
  <c r="C151" i="288"/>
  <c r="C152" i="288" s="1"/>
  <c r="H76" i="284"/>
  <c r="I76" i="284" s="1"/>
  <c r="J76" i="284" s="1"/>
  <c r="I71" i="284"/>
  <c r="J71" i="284" s="1"/>
  <c r="C151" i="289"/>
  <c r="C152" i="289" s="1"/>
  <c r="F152" i="289"/>
  <c r="H97" i="284"/>
  <c r="I97" i="284" s="1"/>
  <c r="J97" i="284" s="1"/>
  <c r="H46" i="284"/>
  <c r="I46" i="284" s="1"/>
  <c r="J46" i="284" s="1"/>
  <c r="H83" i="284"/>
  <c r="I83" i="284" s="1"/>
  <c r="J83" i="284" s="1"/>
  <c r="D106" i="233"/>
  <c r="D125" i="233" s="1"/>
  <c r="C125" i="233" s="1"/>
  <c r="D106" i="231"/>
  <c r="D125" i="231" s="1"/>
  <c r="C125" i="231" s="1"/>
  <c r="D79" i="224"/>
  <c r="D94" i="224" s="1"/>
  <c r="D140" i="286"/>
  <c r="D151" i="286" s="1"/>
  <c r="C151" i="286" s="1"/>
  <c r="C152" i="286" s="1"/>
  <c r="D140" i="285"/>
  <c r="D151" i="285" s="1"/>
  <c r="D106" i="229"/>
  <c r="D125" i="229" s="1"/>
  <c r="C125" i="229" s="1"/>
  <c r="D106" i="247"/>
  <c r="D125" i="247" s="1"/>
  <c r="C125" i="247" s="1"/>
  <c r="D116" i="237"/>
  <c r="D116" i="234"/>
  <c r="D106" i="225"/>
  <c r="D125" i="225" s="1"/>
  <c r="C125" i="225" s="1"/>
  <c r="D106" i="250"/>
  <c r="D125" i="250" s="1"/>
  <c r="C125" i="250" s="1"/>
  <c r="D95" i="250"/>
  <c r="D124" i="250" s="1"/>
  <c r="C124" i="250" s="1"/>
  <c r="C117" i="250"/>
  <c r="C118" i="250" s="1"/>
  <c r="D118" i="250"/>
  <c r="D126" i="250" s="1"/>
  <c r="C126" i="250" s="1"/>
  <c r="D89" i="250"/>
  <c r="D104" i="249"/>
  <c r="D94" i="249"/>
  <c r="D88" i="249"/>
  <c r="C88" i="249" s="1"/>
  <c r="C89" i="249" s="1"/>
  <c r="D123" i="249"/>
  <c r="C123" i="249" s="1"/>
  <c r="D117" i="249"/>
  <c r="D95" i="247"/>
  <c r="D124" i="247" s="1"/>
  <c r="C124" i="247" s="1"/>
  <c r="C117" i="247"/>
  <c r="C118" i="247" s="1"/>
  <c r="D118" i="247"/>
  <c r="D126" i="247" s="1"/>
  <c r="C126" i="247" s="1"/>
  <c r="D89" i="247"/>
  <c r="D104" i="237"/>
  <c r="D94" i="237"/>
  <c r="D88" i="237"/>
  <c r="D123" i="237"/>
  <c r="C123" i="237" s="1"/>
  <c r="D117" i="237"/>
  <c r="D123" i="236"/>
  <c r="C123" i="236" s="1"/>
  <c r="D117" i="236"/>
  <c r="D104" i="236"/>
  <c r="D94" i="236"/>
  <c r="D88" i="236"/>
  <c r="C88" i="236" s="1"/>
  <c r="C89" i="236" s="1"/>
  <c r="D104" i="235"/>
  <c r="D94" i="235"/>
  <c r="D88" i="235"/>
  <c r="D123" i="235"/>
  <c r="C123" i="235" s="1"/>
  <c r="D117" i="235"/>
  <c r="D104" i="234"/>
  <c r="D94" i="234"/>
  <c r="D88" i="234"/>
  <c r="D123" i="234"/>
  <c r="C123" i="234" s="1"/>
  <c r="D117" i="234"/>
  <c r="D95" i="233"/>
  <c r="D124" i="233" s="1"/>
  <c r="C124" i="233" s="1"/>
  <c r="C117" i="233"/>
  <c r="C118" i="233" s="1"/>
  <c r="D118" i="233"/>
  <c r="D126" i="233" s="1"/>
  <c r="C126" i="233" s="1"/>
  <c r="D89" i="233"/>
  <c r="D104" i="232"/>
  <c r="D94" i="232"/>
  <c r="D88" i="232"/>
  <c r="D123" i="232"/>
  <c r="C123" i="232" s="1"/>
  <c r="D117" i="232"/>
  <c r="D95" i="231"/>
  <c r="D124" i="231" s="1"/>
  <c r="C124" i="231" s="1"/>
  <c r="C117" i="231"/>
  <c r="C118" i="231" s="1"/>
  <c r="D118" i="231"/>
  <c r="D126" i="231" s="1"/>
  <c r="C126" i="231" s="1"/>
  <c r="D89" i="231"/>
  <c r="D95" i="230"/>
  <c r="D124" i="230" s="1"/>
  <c r="C124" i="230" s="1"/>
  <c r="C117" i="230"/>
  <c r="C118" i="230" s="1"/>
  <c r="D118" i="230"/>
  <c r="D126" i="230" s="1"/>
  <c r="C126" i="230" s="1"/>
  <c r="D89" i="230"/>
  <c r="D95" i="229"/>
  <c r="D124" i="229" s="1"/>
  <c r="C124" i="229" s="1"/>
  <c r="C117" i="229"/>
  <c r="C118" i="229" s="1"/>
  <c r="D118" i="229"/>
  <c r="D126" i="229" s="1"/>
  <c r="C126" i="229" s="1"/>
  <c r="D89" i="229"/>
  <c r="D104" i="228"/>
  <c r="D94" i="228"/>
  <c r="D88" i="228"/>
  <c r="D123" i="228"/>
  <c r="C123" i="228" s="1"/>
  <c r="D117" i="228"/>
  <c r="D104" i="227"/>
  <c r="D94" i="227"/>
  <c r="D88" i="227"/>
  <c r="D123" i="227"/>
  <c r="C123" i="227" s="1"/>
  <c r="D117" i="227"/>
  <c r="D104" i="226"/>
  <c r="D94" i="226"/>
  <c r="D88" i="226"/>
  <c r="D123" i="226"/>
  <c r="C123" i="226" s="1"/>
  <c r="D117" i="226"/>
  <c r="D95" i="225"/>
  <c r="D124" i="225" s="1"/>
  <c r="C124" i="225" s="1"/>
  <c r="C117" i="225"/>
  <c r="C118" i="225" s="1"/>
  <c r="D118" i="225"/>
  <c r="D126" i="225" s="1"/>
  <c r="C126" i="225" s="1"/>
  <c r="D89" i="225"/>
  <c r="D106" i="223"/>
  <c r="D125" i="223" s="1"/>
  <c r="C125" i="223" s="1"/>
  <c r="D95" i="223"/>
  <c r="D124" i="223" s="1"/>
  <c r="C124" i="223" s="1"/>
  <c r="C117" i="223"/>
  <c r="C118" i="223" s="1"/>
  <c r="D118" i="223"/>
  <c r="D126" i="223" s="1"/>
  <c r="C126" i="223" s="1"/>
  <c r="D89" i="223"/>
  <c r="I138" i="284" l="1"/>
  <c r="J137" i="284"/>
  <c r="D88" i="224"/>
  <c r="D117" i="224"/>
  <c r="D104" i="224"/>
  <c r="D123" i="224"/>
  <c r="C123" i="224" s="1"/>
  <c r="C94" i="224"/>
  <c r="C95" i="224" s="1"/>
  <c r="D95" i="224"/>
  <c r="D124" i="224" s="1"/>
  <c r="C124" i="224" s="1"/>
  <c r="F152" i="286"/>
  <c r="C151" i="285"/>
  <c r="C152" i="285" s="1"/>
  <c r="F152" i="285"/>
  <c r="D122" i="250"/>
  <c r="D89" i="249"/>
  <c r="D122" i="249" s="1"/>
  <c r="C122" i="249" s="1"/>
  <c r="C117" i="249"/>
  <c r="C118" i="249" s="1"/>
  <c r="D118" i="249"/>
  <c r="D126" i="249" s="1"/>
  <c r="C126" i="249" s="1"/>
  <c r="C104" i="249"/>
  <c r="C106" i="249" s="1"/>
  <c r="D106" i="249"/>
  <c r="D125" i="249" s="1"/>
  <c r="C125" i="249" s="1"/>
  <c r="C94" i="249"/>
  <c r="C95" i="249" s="1"/>
  <c r="D95" i="249"/>
  <c r="D124" i="249" s="1"/>
  <c r="C124" i="249" s="1"/>
  <c r="D122" i="247"/>
  <c r="C117" i="237"/>
  <c r="C118" i="237" s="1"/>
  <c r="D118" i="237"/>
  <c r="D126" i="237" s="1"/>
  <c r="C126" i="237" s="1"/>
  <c r="C88" i="237"/>
  <c r="C89" i="237" s="1"/>
  <c r="D89" i="237"/>
  <c r="C104" i="237"/>
  <c r="C106" i="237" s="1"/>
  <c r="D106" i="237"/>
  <c r="D125" i="237" s="1"/>
  <c r="C125" i="237" s="1"/>
  <c r="C94" i="237"/>
  <c r="C95" i="237" s="1"/>
  <c r="D95" i="237"/>
  <c r="D124" i="237" s="1"/>
  <c r="C124" i="237" s="1"/>
  <c r="C94" i="236"/>
  <c r="C95" i="236" s="1"/>
  <c r="D95" i="236"/>
  <c r="D124" i="236" s="1"/>
  <c r="C124" i="236" s="1"/>
  <c r="D118" i="236"/>
  <c r="D126" i="236" s="1"/>
  <c r="C126" i="236" s="1"/>
  <c r="C117" i="236"/>
  <c r="C118" i="236" s="1"/>
  <c r="D89" i="236"/>
  <c r="C104" i="236"/>
  <c r="C106" i="236" s="1"/>
  <c r="D106" i="236"/>
  <c r="D125" i="236" s="1"/>
  <c r="C125" i="236" s="1"/>
  <c r="C117" i="235"/>
  <c r="C118" i="235" s="1"/>
  <c r="D118" i="235"/>
  <c r="D126" i="235" s="1"/>
  <c r="C126" i="235" s="1"/>
  <c r="C88" i="235"/>
  <c r="C89" i="235" s="1"/>
  <c r="D89" i="235"/>
  <c r="C104" i="235"/>
  <c r="C106" i="235" s="1"/>
  <c r="D106" i="235"/>
  <c r="D125" i="235" s="1"/>
  <c r="C125" i="235" s="1"/>
  <c r="C94" i="235"/>
  <c r="C95" i="235" s="1"/>
  <c r="D95" i="235"/>
  <c r="D124" i="235" s="1"/>
  <c r="C124" i="235" s="1"/>
  <c r="C117" i="234"/>
  <c r="C118" i="234" s="1"/>
  <c r="D118" i="234"/>
  <c r="D126" i="234" s="1"/>
  <c r="C126" i="234" s="1"/>
  <c r="C88" i="234"/>
  <c r="C89" i="234" s="1"/>
  <c r="D89" i="234"/>
  <c r="C104" i="234"/>
  <c r="C106" i="234" s="1"/>
  <c r="D106" i="234"/>
  <c r="D125" i="234" s="1"/>
  <c r="C125" i="234" s="1"/>
  <c r="C94" i="234"/>
  <c r="C95" i="234" s="1"/>
  <c r="D95" i="234"/>
  <c r="D124" i="234" s="1"/>
  <c r="C124" i="234" s="1"/>
  <c r="D122" i="233"/>
  <c r="E131" i="233"/>
  <c r="C117" i="232"/>
  <c r="C118" i="232" s="1"/>
  <c r="D118" i="232"/>
  <c r="D126" i="232" s="1"/>
  <c r="C126" i="232" s="1"/>
  <c r="C88" i="232"/>
  <c r="C89" i="232" s="1"/>
  <c r="D89" i="232"/>
  <c r="C104" i="232"/>
  <c r="C106" i="232" s="1"/>
  <c r="D106" i="232"/>
  <c r="D125" i="232" s="1"/>
  <c r="C125" i="232" s="1"/>
  <c r="C94" i="232"/>
  <c r="C95" i="232" s="1"/>
  <c r="D95" i="232"/>
  <c r="D124" i="232" s="1"/>
  <c r="C124" i="232" s="1"/>
  <c r="D122" i="231"/>
  <c r="E131" i="231"/>
  <c r="D122" i="230"/>
  <c r="E131" i="230"/>
  <c r="D122" i="229"/>
  <c r="E131" i="229"/>
  <c r="C117" i="228"/>
  <c r="C118" i="228" s="1"/>
  <c r="D118" i="228"/>
  <c r="D126" i="228" s="1"/>
  <c r="C126" i="228" s="1"/>
  <c r="C88" i="228"/>
  <c r="C89" i="228" s="1"/>
  <c r="D89" i="228"/>
  <c r="C104" i="228"/>
  <c r="C106" i="228" s="1"/>
  <c r="D106" i="228"/>
  <c r="D125" i="228" s="1"/>
  <c r="C125" i="228" s="1"/>
  <c r="C94" i="228"/>
  <c r="C95" i="228" s="1"/>
  <c r="D95" i="228"/>
  <c r="D124" i="228" s="1"/>
  <c r="C124" i="228" s="1"/>
  <c r="C117" i="227"/>
  <c r="C118" i="227" s="1"/>
  <c r="D118" i="227"/>
  <c r="D126" i="227" s="1"/>
  <c r="C126" i="227" s="1"/>
  <c r="C88" i="227"/>
  <c r="C89" i="227" s="1"/>
  <c r="D89" i="227"/>
  <c r="C104" i="227"/>
  <c r="C106" i="227" s="1"/>
  <c r="D106" i="227"/>
  <c r="D125" i="227" s="1"/>
  <c r="C125" i="227" s="1"/>
  <c r="C94" i="227"/>
  <c r="C95" i="227" s="1"/>
  <c r="D95" i="227"/>
  <c r="D124" i="227" s="1"/>
  <c r="C124" i="227" s="1"/>
  <c r="C117" i="226"/>
  <c r="C118" i="226" s="1"/>
  <c r="D118" i="226"/>
  <c r="D126" i="226" s="1"/>
  <c r="C126" i="226" s="1"/>
  <c r="C88" i="226"/>
  <c r="C89" i="226" s="1"/>
  <c r="D89" i="226"/>
  <c r="C104" i="226"/>
  <c r="C106" i="226" s="1"/>
  <c r="D106" i="226"/>
  <c r="D125" i="226" s="1"/>
  <c r="C125" i="226" s="1"/>
  <c r="C94" i="226"/>
  <c r="C95" i="226" s="1"/>
  <c r="D95" i="226"/>
  <c r="D124" i="226" s="1"/>
  <c r="C124" i="226" s="1"/>
  <c r="D122" i="225"/>
  <c r="E131" i="225"/>
  <c r="D122" i="223"/>
  <c r="E131" i="223"/>
  <c r="C88" i="224" l="1"/>
  <c r="C89" i="224" s="1"/>
  <c r="D89" i="224"/>
  <c r="D122" i="224" s="1"/>
  <c r="C117" i="224"/>
  <c r="C118" i="224" s="1"/>
  <c r="D118" i="224"/>
  <c r="D126" i="224" s="1"/>
  <c r="C126" i="224" s="1"/>
  <c r="C104" i="224"/>
  <c r="C106" i="224" s="1"/>
  <c r="D106" i="224"/>
  <c r="D128" i="250"/>
  <c r="D150" i="250" s="1"/>
  <c r="C122" i="250"/>
  <c r="C128" i="250" s="1"/>
  <c r="D128" i="249"/>
  <c r="D150" i="249" s="1"/>
  <c r="C128" i="249"/>
  <c r="D128" i="247"/>
  <c r="D150" i="247" s="1"/>
  <c r="C122" i="247"/>
  <c r="C128" i="247" s="1"/>
  <c r="D122" i="237"/>
  <c r="E131" i="237"/>
  <c r="D122" i="236"/>
  <c r="E131" i="236"/>
  <c r="D122" i="235"/>
  <c r="E131" i="235"/>
  <c r="D122" i="234"/>
  <c r="E131" i="234"/>
  <c r="D128" i="233"/>
  <c r="D150" i="233" s="1"/>
  <c r="C122" i="233"/>
  <c r="C128" i="233" s="1"/>
  <c r="D132" i="233"/>
  <c r="E140" i="233" s="1"/>
  <c r="D140" i="233" s="1"/>
  <c r="D122" i="232"/>
  <c r="E131" i="232"/>
  <c r="D128" i="231"/>
  <c r="D150" i="231" s="1"/>
  <c r="C122" i="231"/>
  <c r="C128" i="231" s="1"/>
  <c r="D132" i="231"/>
  <c r="E140" i="231" s="1"/>
  <c r="D140" i="231" s="1"/>
  <c r="D128" i="230"/>
  <c r="D150" i="230" s="1"/>
  <c r="C122" i="230"/>
  <c r="C128" i="230" s="1"/>
  <c r="D132" i="230"/>
  <c r="E140" i="230" s="1"/>
  <c r="D140" i="230" s="1"/>
  <c r="D128" i="229"/>
  <c r="D150" i="229" s="1"/>
  <c r="C122" i="229"/>
  <c r="C128" i="229" s="1"/>
  <c r="D132" i="229"/>
  <c r="E140" i="229" s="1"/>
  <c r="D140" i="229" s="1"/>
  <c r="D122" i="228"/>
  <c r="E131" i="228"/>
  <c r="D122" i="227"/>
  <c r="E131" i="227"/>
  <c r="D122" i="226"/>
  <c r="E131" i="226"/>
  <c r="D128" i="225"/>
  <c r="D150" i="225" s="1"/>
  <c r="C122" i="225"/>
  <c r="C128" i="225" s="1"/>
  <c r="D132" i="225"/>
  <c r="E140" i="225" s="1"/>
  <c r="D140" i="225" s="1"/>
  <c r="C122" i="224"/>
  <c r="D128" i="223"/>
  <c r="D150" i="223" s="1"/>
  <c r="C122" i="223"/>
  <c r="C128" i="223" s="1"/>
  <c r="D132" i="223"/>
  <c r="E140" i="223" s="1"/>
  <c r="D140" i="223" s="1"/>
  <c r="D125" i="224" l="1"/>
  <c r="E131" i="224"/>
  <c r="D132" i="224" s="1"/>
  <c r="E140" i="224" s="1"/>
  <c r="D140" i="224" s="1"/>
  <c r="D128" i="237"/>
  <c r="D150" i="237" s="1"/>
  <c r="C122" i="237"/>
  <c r="C128" i="237" s="1"/>
  <c r="D132" i="237"/>
  <c r="E140" i="237" s="1"/>
  <c r="D140" i="237" s="1"/>
  <c r="D128" i="236"/>
  <c r="D150" i="236" s="1"/>
  <c r="C122" i="236"/>
  <c r="C128" i="236" s="1"/>
  <c r="D132" i="236"/>
  <c r="E140" i="236" s="1"/>
  <c r="D140" i="236" s="1"/>
  <c r="D132" i="235"/>
  <c r="D128" i="235"/>
  <c r="D150" i="235" s="1"/>
  <c r="C122" i="235"/>
  <c r="C128" i="235" s="1"/>
  <c r="D128" i="234"/>
  <c r="D150" i="234" s="1"/>
  <c r="C122" i="234"/>
  <c r="C128" i="234" s="1"/>
  <c r="D132" i="234"/>
  <c r="E140" i="234" s="1"/>
  <c r="D140" i="234" s="1"/>
  <c r="D151" i="233"/>
  <c r="D153" i="233" s="1"/>
  <c r="D128" i="232"/>
  <c r="D150" i="232" s="1"/>
  <c r="C122" i="232"/>
  <c r="C128" i="232" s="1"/>
  <c r="D132" i="232"/>
  <c r="E140" i="232" s="1"/>
  <c r="D140" i="232" s="1"/>
  <c r="D151" i="231"/>
  <c r="D153" i="231" s="1"/>
  <c r="E16" i="283" s="1"/>
  <c r="D151" i="230"/>
  <c r="D153" i="230" s="1"/>
  <c r="E15" i="283" s="1"/>
  <c r="D151" i="229"/>
  <c r="D153" i="229" s="1"/>
  <c r="E14" i="283" s="1"/>
  <c r="D128" i="228"/>
  <c r="D150" i="228" s="1"/>
  <c r="C122" i="228"/>
  <c r="C128" i="228" s="1"/>
  <c r="D132" i="228"/>
  <c r="E140" i="228" s="1"/>
  <c r="D140" i="228" s="1"/>
  <c r="D128" i="227"/>
  <c r="D150" i="227" s="1"/>
  <c r="C122" i="227"/>
  <c r="C128" i="227" s="1"/>
  <c r="D132" i="227"/>
  <c r="E140" i="227" s="1"/>
  <c r="D140" i="227" s="1"/>
  <c r="D128" i="226"/>
  <c r="D150" i="226" s="1"/>
  <c r="C122" i="226"/>
  <c r="C128" i="226" s="1"/>
  <c r="D132" i="226"/>
  <c r="E140" i="226" s="1"/>
  <c r="D140" i="226" s="1"/>
  <c r="D151" i="225"/>
  <c r="D153" i="225" s="1"/>
  <c r="E10" i="283" s="1"/>
  <c r="D151" i="223"/>
  <c r="C110" i="191"/>
  <c r="E18" i="283" l="1"/>
  <c r="H62" i="284" s="1"/>
  <c r="I62" i="284" s="1"/>
  <c r="J62" i="284" s="1"/>
  <c r="C125" i="224"/>
  <c r="C128" i="224" s="1"/>
  <c r="D128" i="224"/>
  <c r="D150" i="224" s="1"/>
  <c r="D151" i="224" s="1"/>
  <c r="D153" i="224" s="1"/>
  <c r="H69" i="284"/>
  <c r="I69" i="284" s="1"/>
  <c r="J69" i="284" s="1"/>
  <c r="H57" i="284"/>
  <c r="I57" i="284" s="1"/>
  <c r="J57" i="284" s="1"/>
  <c r="H39" i="284"/>
  <c r="H114" i="284"/>
  <c r="I114" i="284" s="1"/>
  <c r="J114" i="284" s="1"/>
  <c r="H102" i="284"/>
  <c r="I102" i="284" s="1"/>
  <c r="J102" i="284" s="1"/>
  <c r="H50" i="284"/>
  <c r="I50" i="284" s="1"/>
  <c r="H80" i="284"/>
  <c r="I80" i="284" s="1"/>
  <c r="H94" i="284"/>
  <c r="I94" i="284" s="1"/>
  <c r="H141" i="284"/>
  <c r="I141" i="284" s="1"/>
  <c r="H34" i="284"/>
  <c r="I34" i="284" s="1"/>
  <c r="J34" i="284" s="1"/>
  <c r="H15" i="283"/>
  <c r="G15" i="283"/>
  <c r="H10" i="283"/>
  <c r="G10" i="283"/>
  <c r="H14" i="283"/>
  <c r="G14" i="283"/>
  <c r="H16" i="283"/>
  <c r="G16" i="283"/>
  <c r="H18" i="283"/>
  <c r="G18" i="283"/>
  <c r="H24" i="283"/>
  <c r="G24" i="283"/>
  <c r="D151" i="237"/>
  <c r="D153" i="237" s="1"/>
  <c r="D151" i="236"/>
  <c r="D153" i="236" s="1"/>
  <c r="E21" i="283" s="1"/>
  <c r="D151" i="235"/>
  <c r="E140" i="235"/>
  <c r="D140" i="235" s="1"/>
  <c r="D151" i="234"/>
  <c r="D153" i="234" s="1"/>
  <c r="E19" i="283" s="1"/>
  <c r="E149" i="233"/>
  <c r="D151" i="232"/>
  <c r="D153" i="232" s="1"/>
  <c r="E17" i="283" s="1"/>
  <c r="E149" i="231"/>
  <c r="C151" i="230"/>
  <c r="E149" i="230"/>
  <c r="C151" i="229"/>
  <c r="E149" i="229"/>
  <c r="D151" i="228"/>
  <c r="D153" i="228" s="1"/>
  <c r="D151" i="227"/>
  <c r="D153" i="227" s="1"/>
  <c r="D151" i="226"/>
  <c r="D153" i="226" s="1"/>
  <c r="C151" i="225"/>
  <c r="E149" i="225"/>
  <c r="E149" i="224"/>
  <c r="D153" i="223"/>
  <c r="E8" i="283" s="1"/>
  <c r="E149" i="223"/>
  <c r="C109" i="191"/>
  <c r="C101" i="191"/>
  <c r="C85" i="191"/>
  <c r="C113" i="191"/>
  <c r="C112" i="191"/>
  <c r="C111" i="191"/>
  <c r="C102" i="191"/>
  <c r="C104" i="191" s="1"/>
  <c r="C99" i="191"/>
  <c r="C92" i="191"/>
  <c r="C84" i="191"/>
  <c r="C78" i="191"/>
  <c r="E150" i="230"/>
  <c r="E151" i="230" s="1"/>
  <c r="E150" i="223"/>
  <c r="E151" i="223" s="1"/>
  <c r="B6" i="190"/>
  <c r="B7" i="190" s="1"/>
  <c r="B8" i="190" s="1"/>
  <c r="B9" i="190" s="1"/>
  <c r="E13" i="283" l="1"/>
  <c r="H95" i="284" s="1"/>
  <c r="I95" i="284" s="1"/>
  <c r="J95" i="284" s="1"/>
  <c r="E22" i="283"/>
  <c r="H63" i="284" s="1"/>
  <c r="I63" i="284" s="1"/>
  <c r="E11" i="283"/>
  <c r="E12" i="283"/>
  <c r="E9" i="283"/>
  <c r="H101" i="284" s="1"/>
  <c r="I101" i="284" s="1"/>
  <c r="J101" i="284" s="1"/>
  <c r="H56" i="284"/>
  <c r="I56" i="284" s="1"/>
  <c r="I59" i="284" s="1"/>
  <c r="H87" i="284"/>
  <c r="I87" i="284" s="1"/>
  <c r="H81" i="284"/>
  <c r="I81" i="284" s="1"/>
  <c r="J81" i="284" s="1"/>
  <c r="H44" i="284"/>
  <c r="H125" i="284"/>
  <c r="I125" i="284" s="1"/>
  <c r="J125" i="284" s="1"/>
  <c r="H28" i="284"/>
  <c r="I28" i="284" s="1"/>
  <c r="J28" i="284" s="1"/>
  <c r="H13" i="284"/>
  <c r="I13" i="284" s="1"/>
  <c r="J13" i="284" s="1"/>
  <c r="H4" i="284"/>
  <c r="I4" i="284" s="1"/>
  <c r="I142" i="284"/>
  <c r="J141" i="284"/>
  <c r="J80" i="284"/>
  <c r="I39" i="284"/>
  <c r="H41" i="284"/>
  <c r="H119" i="284"/>
  <c r="I119" i="284" s="1"/>
  <c r="H124" i="284"/>
  <c r="I124" i="284" s="1"/>
  <c r="H32" i="284"/>
  <c r="I32" i="284" s="1"/>
  <c r="J32" i="284" s="1"/>
  <c r="H26" i="284"/>
  <c r="H18" i="284"/>
  <c r="I18" i="284" s="1"/>
  <c r="J18" i="284" s="1"/>
  <c r="H22" i="284"/>
  <c r="I22" i="284" s="1"/>
  <c r="J22" i="284" s="1"/>
  <c r="H8" i="284"/>
  <c r="I8" i="284" s="1"/>
  <c r="H82" i="284"/>
  <c r="I82" i="284" s="1"/>
  <c r="J82" i="284" s="1"/>
  <c r="H45" i="284"/>
  <c r="I45" i="284" s="1"/>
  <c r="J45" i="284" s="1"/>
  <c r="H96" i="284"/>
  <c r="I96" i="284" s="1"/>
  <c r="J96" i="284" s="1"/>
  <c r="J56" i="284"/>
  <c r="J87" i="284"/>
  <c r="J94" i="284"/>
  <c r="J50" i="284"/>
  <c r="H13" i="283"/>
  <c r="G13" i="283"/>
  <c r="H17" i="283"/>
  <c r="G17" i="283"/>
  <c r="H19" i="283"/>
  <c r="G19" i="283"/>
  <c r="H22" i="283"/>
  <c r="G22" i="283"/>
  <c r="H26" i="283"/>
  <c r="G26" i="283"/>
  <c r="H28" i="283"/>
  <c r="G28" i="283"/>
  <c r="H8" i="283"/>
  <c r="G8" i="283"/>
  <c r="H17" i="284"/>
  <c r="H21" i="283"/>
  <c r="G21" i="283"/>
  <c r="H23" i="283"/>
  <c r="G23" i="283"/>
  <c r="H25" i="283"/>
  <c r="G25" i="283"/>
  <c r="H27" i="283"/>
  <c r="G27" i="283"/>
  <c r="D153" i="235"/>
  <c r="E20" i="283" s="1"/>
  <c r="D65" i="250"/>
  <c r="D65" i="249"/>
  <c r="D65" i="247"/>
  <c r="E150" i="234"/>
  <c r="E151" i="234" s="1"/>
  <c r="E150" i="227"/>
  <c r="E151" i="227" s="1"/>
  <c r="E149" i="237"/>
  <c r="C151" i="236"/>
  <c r="E149" i="236"/>
  <c r="E149" i="235"/>
  <c r="E149" i="234"/>
  <c r="D138" i="233"/>
  <c r="E135" i="233"/>
  <c r="D136" i="233"/>
  <c r="D135" i="233"/>
  <c r="C148" i="233"/>
  <c r="C149" i="233"/>
  <c r="C147" i="233"/>
  <c r="C150" i="233"/>
  <c r="C151" i="233"/>
  <c r="E149" i="232"/>
  <c r="D138" i="231"/>
  <c r="E135" i="231"/>
  <c r="D136" i="231"/>
  <c r="D135" i="231"/>
  <c r="C148" i="231"/>
  <c r="C149" i="231"/>
  <c r="C147" i="231"/>
  <c r="C150" i="231"/>
  <c r="C151" i="231"/>
  <c r="D138" i="230"/>
  <c r="E135" i="230"/>
  <c r="D136" i="230"/>
  <c r="D135" i="230"/>
  <c r="C148" i="230"/>
  <c r="C149" i="230"/>
  <c r="C147" i="230"/>
  <c r="C150" i="230"/>
  <c r="D138" i="229"/>
  <c r="E135" i="229"/>
  <c r="D136" i="229"/>
  <c r="D135" i="229"/>
  <c r="C148" i="229"/>
  <c r="C149" i="229"/>
  <c r="C147" i="229"/>
  <c r="C150" i="229"/>
  <c r="E149" i="228"/>
  <c r="E149" i="227"/>
  <c r="E149" i="226"/>
  <c r="D138" i="225"/>
  <c r="E135" i="225"/>
  <c r="D136" i="225"/>
  <c r="D135" i="225"/>
  <c r="C149" i="225"/>
  <c r="C148" i="225"/>
  <c r="C147" i="225"/>
  <c r="C150" i="225"/>
  <c r="D138" i="224"/>
  <c r="E135" i="224"/>
  <c r="D136" i="224"/>
  <c r="D135" i="224"/>
  <c r="C148" i="224"/>
  <c r="C149" i="224"/>
  <c r="C147" i="224"/>
  <c r="C150" i="224"/>
  <c r="C151" i="224"/>
  <c r="D138" i="223"/>
  <c r="E135" i="223"/>
  <c r="D136" i="223"/>
  <c r="D135" i="223"/>
  <c r="C148" i="223"/>
  <c r="C149" i="223"/>
  <c r="C147" i="223"/>
  <c r="C150" i="223"/>
  <c r="C151" i="223"/>
  <c r="C86" i="191"/>
  <c r="B10" i="190"/>
  <c r="B11" i="190" s="1"/>
  <c r="B12" i="190" s="1"/>
  <c r="B13" i="190" s="1"/>
  <c r="B14" i="190" s="1"/>
  <c r="B15" i="190" s="1"/>
  <c r="B16" i="190" s="1"/>
  <c r="B17" i="190" s="1"/>
  <c r="B18" i="190" s="1"/>
  <c r="B19" i="190" s="1"/>
  <c r="B20" i="190" s="1"/>
  <c r="B21" i="190" s="1"/>
  <c r="B22" i="190" s="1"/>
  <c r="B23" i="190" s="1"/>
  <c r="B24" i="190" s="1"/>
  <c r="B25" i="190" s="1"/>
  <c r="B26" i="190" s="1"/>
  <c r="B27" i="190" s="1"/>
  <c r="B28" i="190" s="1"/>
  <c r="B29" i="190" s="1"/>
  <c r="B30" i="190" s="1"/>
  <c r="B31" i="190" s="1"/>
  <c r="B32" i="190" s="1"/>
  <c r="B33" i="190" s="1"/>
  <c r="B34" i="190" s="1"/>
  <c r="C115" i="191"/>
  <c r="E149" i="191"/>
  <c r="E150" i="191" s="1"/>
  <c r="J63" i="284" l="1"/>
  <c r="I65" i="284"/>
  <c r="I98" i="284"/>
  <c r="H133" i="284"/>
  <c r="I133" i="284" s="1"/>
  <c r="H68" i="284"/>
  <c r="G9" i="283"/>
  <c r="H112" i="284"/>
  <c r="I112" i="284" s="1"/>
  <c r="J112" i="284" s="1"/>
  <c r="H9" i="283"/>
  <c r="C151" i="235"/>
  <c r="H113" i="284"/>
  <c r="I113" i="284" s="1"/>
  <c r="H33" i="284"/>
  <c r="J8" i="284"/>
  <c r="I121" i="284"/>
  <c r="J119" i="284"/>
  <c r="J39" i="284"/>
  <c r="I41" i="284"/>
  <c r="H103" i="284"/>
  <c r="I103" i="284" s="1"/>
  <c r="H51" i="284"/>
  <c r="I51" i="284" s="1"/>
  <c r="H128" i="284"/>
  <c r="I128" i="284" s="1"/>
  <c r="H70" i="284"/>
  <c r="I70" i="284" s="1"/>
  <c r="J70" i="284" s="1"/>
  <c r="I17" i="284"/>
  <c r="H19" i="284"/>
  <c r="H23" i="284" s="1"/>
  <c r="I26" i="284"/>
  <c r="H29" i="284"/>
  <c r="I126" i="284"/>
  <c r="J124" i="284"/>
  <c r="J4" i="284"/>
  <c r="I5" i="284"/>
  <c r="I44" i="284"/>
  <c r="H47" i="284"/>
  <c r="I84" i="284"/>
  <c r="H11" i="283"/>
  <c r="G11" i="283"/>
  <c r="H20" i="283"/>
  <c r="G20" i="283"/>
  <c r="H12" i="283"/>
  <c r="G12" i="283"/>
  <c r="D149" i="247"/>
  <c r="E131" i="247"/>
  <c r="D132" i="247" s="1"/>
  <c r="E140" i="247" s="1"/>
  <c r="D140" i="247" s="1"/>
  <c r="D149" i="250"/>
  <c r="E131" i="250"/>
  <c r="D132" i="250" s="1"/>
  <c r="E140" i="250" s="1"/>
  <c r="D140" i="250" s="1"/>
  <c r="D149" i="249"/>
  <c r="E131" i="249"/>
  <c r="D132" i="249" s="1"/>
  <c r="E140" i="249" s="1"/>
  <c r="D140" i="249" s="1"/>
  <c r="D138" i="237"/>
  <c r="E135" i="237"/>
  <c r="D136" i="237"/>
  <c r="D135" i="237"/>
  <c r="C148" i="237"/>
  <c r="C149" i="237"/>
  <c r="C147" i="237"/>
  <c r="C150" i="237"/>
  <c r="C151" i="237"/>
  <c r="D136" i="236"/>
  <c r="D135" i="236"/>
  <c r="D138" i="236"/>
  <c r="E135" i="236"/>
  <c r="C149" i="236"/>
  <c r="C148" i="236"/>
  <c r="C147" i="236"/>
  <c r="C150" i="236"/>
  <c r="D138" i="235"/>
  <c r="E135" i="235"/>
  <c r="D136" i="235"/>
  <c r="D135" i="235"/>
  <c r="C148" i="235"/>
  <c r="C149" i="235"/>
  <c r="C147" i="235"/>
  <c r="C150" i="235"/>
  <c r="D138" i="234"/>
  <c r="E135" i="234"/>
  <c r="D136" i="234"/>
  <c r="D135" i="234"/>
  <c r="C148" i="234"/>
  <c r="C149" i="234"/>
  <c r="C147" i="234"/>
  <c r="C150" i="234"/>
  <c r="C151" i="234"/>
  <c r="D141" i="233"/>
  <c r="D152" i="233" s="1"/>
  <c r="D138" i="232"/>
  <c r="E135" i="232"/>
  <c r="D136" i="232"/>
  <c r="D135" i="232"/>
  <c r="C148" i="232"/>
  <c r="C149" i="232"/>
  <c r="C147" i="232"/>
  <c r="C150" i="232"/>
  <c r="C151" i="232"/>
  <c r="D141" i="231"/>
  <c r="D152" i="231" s="1"/>
  <c r="D141" i="230"/>
  <c r="D152" i="230" s="1"/>
  <c r="D141" i="229"/>
  <c r="D152" i="229" s="1"/>
  <c r="C152" i="229" s="1"/>
  <c r="C153" i="229" s="1"/>
  <c r="D138" i="228"/>
  <c r="E135" i="228"/>
  <c r="D136" i="228"/>
  <c r="D135" i="228"/>
  <c r="C148" i="228"/>
  <c r="C149" i="228"/>
  <c r="C147" i="228"/>
  <c r="C150" i="228"/>
  <c r="C151" i="228"/>
  <c r="D138" i="227"/>
  <c r="E135" i="227"/>
  <c r="D136" i="227"/>
  <c r="D135" i="227"/>
  <c r="C148" i="227"/>
  <c r="C149" i="227"/>
  <c r="C147" i="227"/>
  <c r="C150" i="227"/>
  <c r="C151" i="227"/>
  <c r="D138" i="226"/>
  <c r="E135" i="226"/>
  <c r="D136" i="226"/>
  <c r="D135" i="226"/>
  <c r="C148" i="226"/>
  <c r="C149" i="226"/>
  <c r="C147" i="226"/>
  <c r="C150" i="226"/>
  <c r="C151" i="226"/>
  <c r="D141" i="225"/>
  <c r="D152" i="225" s="1"/>
  <c r="C152" i="225" s="1"/>
  <c r="C153" i="225" s="1"/>
  <c r="D141" i="224"/>
  <c r="D152" i="224" s="1"/>
  <c r="D141" i="223"/>
  <c r="D152" i="223" s="1"/>
  <c r="C152" i="223" s="1"/>
  <c r="C153" i="223" s="1"/>
  <c r="D64" i="191"/>
  <c r="D148" i="191" s="1"/>
  <c r="B35" i="190"/>
  <c r="B36" i="190" s="1"/>
  <c r="B37" i="190" s="1"/>
  <c r="B38" i="190" s="1"/>
  <c r="B39" i="190" s="1"/>
  <c r="B40" i="190" s="1"/>
  <c r="B41" i="190" s="1"/>
  <c r="B42" i="190" s="1"/>
  <c r="B43" i="190" s="1"/>
  <c r="B44" i="190" s="1"/>
  <c r="B45" i="190" s="1"/>
  <c r="B46" i="190" s="1"/>
  <c r="B47" i="190" s="1"/>
  <c r="B48" i="190" s="1"/>
  <c r="B49" i="190" s="1"/>
  <c r="B50" i="190" s="1"/>
  <c r="B51" i="190" s="1"/>
  <c r="B52" i="190" s="1"/>
  <c r="B53" i="190" s="1"/>
  <c r="B54" i="190" s="1"/>
  <c r="B55" i="190" s="1"/>
  <c r="B56" i="190" s="1"/>
  <c r="B57" i="190" s="1"/>
  <c r="B58" i="190" s="1"/>
  <c r="B59" i="190" s="1"/>
  <c r="B60" i="190" s="1"/>
  <c r="B61" i="190" s="1"/>
  <c r="B62" i="190" s="1"/>
  <c r="B63" i="190" s="1"/>
  <c r="B64" i="190" s="1"/>
  <c r="B65" i="190" s="1"/>
  <c r="B66" i="190" s="1"/>
  <c r="B67" i="190" s="1"/>
  <c r="B68" i="190" s="1"/>
  <c r="B69" i="190" s="1"/>
  <c r="B70" i="190" s="1"/>
  <c r="B71" i="190" s="1"/>
  <c r="B72" i="190" s="1"/>
  <c r="B73" i="190" s="1"/>
  <c r="B74" i="190" s="1"/>
  <c r="B75" i="190" s="1"/>
  <c r="B76" i="190" s="1"/>
  <c r="B77" i="190" s="1"/>
  <c r="B78" i="190" s="1"/>
  <c r="B79" i="190" s="1"/>
  <c r="B80" i="190" s="1"/>
  <c r="B81" i="190" s="1"/>
  <c r="B82" i="190" s="1"/>
  <c r="B83" i="190" s="1"/>
  <c r="B84" i="190" s="1"/>
  <c r="B85" i="190" s="1"/>
  <c r="B86" i="190" s="1"/>
  <c r="B87" i="190" s="1"/>
  <c r="B88" i="190" s="1"/>
  <c r="B89" i="190" s="1"/>
  <c r="B90" i="190" s="1"/>
  <c r="B91" i="190" s="1"/>
  <c r="B92" i="190" s="1"/>
  <c r="B93" i="190" s="1"/>
  <c r="B94" i="190" s="1"/>
  <c r="B95" i="190" s="1"/>
  <c r="B96" i="190" s="1"/>
  <c r="B97" i="190" s="1"/>
  <c r="B98" i="190" s="1"/>
  <c r="B99" i="190" s="1"/>
  <c r="B100" i="190" s="1"/>
  <c r="B101" i="190" s="1"/>
  <c r="B102" i="190" s="1"/>
  <c r="B103" i="190" s="1"/>
  <c r="B104" i="190" s="1"/>
  <c r="B105" i="190" s="1"/>
  <c r="B106" i="190" s="1"/>
  <c r="B107" i="190" s="1"/>
  <c r="B108" i="190" s="1"/>
  <c r="B109" i="190" s="1"/>
  <c r="B110" i="190" s="1"/>
  <c r="B111" i="190" s="1"/>
  <c r="B112" i="190" s="1"/>
  <c r="B113" i="190" s="1"/>
  <c r="B114" i="190" s="1"/>
  <c r="B115" i="190" s="1"/>
  <c r="B116" i="190" s="1"/>
  <c r="B117" i="190" s="1"/>
  <c r="B118" i="190" s="1"/>
  <c r="B119" i="190" s="1"/>
  <c r="B120" i="190" s="1"/>
  <c r="B121" i="190" s="1"/>
  <c r="B122" i="190" s="1"/>
  <c r="B123" i="190" s="1"/>
  <c r="B124" i="190" s="1"/>
  <c r="B125" i="190" s="1"/>
  <c r="B126" i="190" s="1"/>
  <c r="B127" i="190" s="1"/>
  <c r="B128" i="190" s="1"/>
  <c r="B129" i="190" s="1"/>
  <c r="B130" i="190" s="1"/>
  <c r="B131" i="190" s="1"/>
  <c r="B132" i="190" s="1"/>
  <c r="B133" i="190" s="1"/>
  <c r="B134" i="190" s="1"/>
  <c r="B135" i="190" s="1"/>
  <c r="B136" i="190" s="1"/>
  <c r="B137" i="190" s="1"/>
  <c r="B138" i="190" s="1"/>
  <c r="B139" i="190" s="1"/>
  <c r="B140" i="190" s="1"/>
  <c r="B141" i="190" s="1"/>
  <c r="B142" i="190" s="1"/>
  <c r="B143" i="190" s="1"/>
  <c r="B144" i="190" s="1"/>
  <c r="B145" i="190" s="1"/>
  <c r="B146" i="190" s="1"/>
  <c r="B147" i="190" s="1"/>
  <c r="B148" i="190" s="1"/>
  <c r="I134" i="284" l="1"/>
  <c r="J133" i="284"/>
  <c r="H75" i="284"/>
  <c r="I75" i="284" s="1"/>
  <c r="I68" i="284"/>
  <c r="J68" i="284" s="1"/>
  <c r="J44" i="284"/>
  <c r="I47" i="284"/>
  <c r="J26" i="284"/>
  <c r="I29" i="284"/>
  <c r="J17" i="284"/>
  <c r="I19" i="284"/>
  <c r="I23" i="284" s="1"/>
  <c r="J128" i="284"/>
  <c r="I130" i="284"/>
  <c r="J103" i="284"/>
  <c r="I105" i="284"/>
  <c r="J113" i="284"/>
  <c r="I116" i="284"/>
  <c r="J51" i="284"/>
  <c r="I53" i="284"/>
  <c r="I33" i="284"/>
  <c r="H36" i="284"/>
  <c r="I72" i="284"/>
  <c r="D151" i="249"/>
  <c r="D153" i="249" s="1"/>
  <c r="E30" i="283" s="1"/>
  <c r="D151" i="250"/>
  <c r="D151" i="247"/>
  <c r="D153" i="247" s="1"/>
  <c r="D141" i="237"/>
  <c r="D152" i="237" s="1"/>
  <c r="C152" i="237" s="1"/>
  <c r="C153" i="237" s="1"/>
  <c r="D141" i="236"/>
  <c r="D152" i="236" s="1"/>
  <c r="D141" i="235"/>
  <c r="D152" i="235" s="1"/>
  <c r="C152" i="235" s="1"/>
  <c r="C153" i="235" s="1"/>
  <c r="D141" i="234"/>
  <c r="D152" i="234" s="1"/>
  <c r="C152" i="233"/>
  <c r="C153" i="233" s="1"/>
  <c r="F153" i="233"/>
  <c r="D141" i="232"/>
  <c r="D152" i="232" s="1"/>
  <c r="C152" i="231"/>
  <c r="C153" i="231" s="1"/>
  <c r="F153" i="231"/>
  <c r="C152" i="230"/>
  <c r="C153" i="230" s="1"/>
  <c r="F153" i="230"/>
  <c r="F153" i="229"/>
  <c r="D141" i="228"/>
  <c r="D152" i="228" s="1"/>
  <c r="D141" i="227"/>
  <c r="D152" i="227" s="1"/>
  <c r="D141" i="226"/>
  <c r="D152" i="226" s="1"/>
  <c r="C152" i="226" s="1"/>
  <c r="C153" i="226" s="1"/>
  <c r="F153" i="225"/>
  <c r="C152" i="224"/>
  <c r="C153" i="224" s="1"/>
  <c r="F153" i="224"/>
  <c r="F153" i="223"/>
  <c r="I77" i="284" l="1"/>
  <c r="J75" i="284"/>
  <c r="E29" i="283"/>
  <c r="H90" i="284" s="1"/>
  <c r="I90" i="284" s="1"/>
  <c r="J33" i="284"/>
  <c r="I36" i="284"/>
  <c r="H10" i="284"/>
  <c r="H11" i="284"/>
  <c r="I11" i="284" s="1"/>
  <c r="J11" i="284" s="1"/>
  <c r="H29" i="283"/>
  <c r="G29" i="283"/>
  <c r="H30" i="283"/>
  <c r="G30" i="283"/>
  <c r="D138" i="249"/>
  <c r="D136" i="249"/>
  <c r="C148" i="249"/>
  <c r="C147" i="249"/>
  <c r="E135" i="249"/>
  <c r="D135" i="249"/>
  <c r="C150" i="249"/>
  <c r="C151" i="247"/>
  <c r="E149" i="247"/>
  <c r="E149" i="250"/>
  <c r="D153" i="250"/>
  <c r="E31" i="283" s="1"/>
  <c r="E149" i="249"/>
  <c r="C151" i="249"/>
  <c r="D138" i="247"/>
  <c r="D136" i="247"/>
  <c r="C148" i="247"/>
  <c r="C147" i="247"/>
  <c r="E135" i="247"/>
  <c r="D135" i="247"/>
  <c r="C150" i="247"/>
  <c r="C149" i="247"/>
  <c r="C149" i="249"/>
  <c r="F153" i="237"/>
  <c r="C152" i="236"/>
  <c r="C153" i="236" s="1"/>
  <c r="F153" i="236"/>
  <c r="F153" i="235"/>
  <c r="C152" i="234"/>
  <c r="C153" i="234" s="1"/>
  <c r="F153" i="234"/>
  <c r="C152" i="232"/>
  <c r="C153" i="232" s="1"/>
  <c r="F153" i="232"/>
  <c r="C152" i="228"/>
  <c r="C153" i="228" s="1"/>
  <c r="F153" i="228"/>
  <c r="C152" i="227"/>
  <c r="C153" i="227" s="1"/>
  <c r="F153" i="227"/>
  <c r="F153" i="226"/>
  <c r="D43" i="191"/>
  <c r="D54" i="191"/>
  <c r="D147" i="191" s="1"/>
  <c r="I91" i="284" l="1"/>
  <c r="J90" i="284"/>
  <c r="I10" i="284"/>
  <c r="H31" i="283"/>
  <c r="G31" i="283"/>
  <c r="D141" i="249"/>
  <c r="D152" i="249" s="1"/>
  <c r="F153" i="249" s="1"/>
  <c r="D141" i="247"/>
  <c r="D152" i="247" s="1"/>
  <c r="F153" i="247" s="1"/>
  <c r="C151" i="250"/>
  <c r="D138" i="250"/>
  <c r="D136" i="250"/>
  <c r="C148" i="250"/>
  <c r="C147" i="250"/>
  <c r="E135" i="250"/>
  <c r="D135" i="250"/>
  <c r="C150" i="250"/>
  <c r="C149" i="250"/>
  <c r="D110" i="191"/>
  <c r="D113" i="191"/>
  <c r="D109" i="191"/>
  <c r="D76" i="191"/>
  <c r="D146" i="191"/>
  <c r="D85" i="191"/>
  <c r="D73" i="191"/>
  <c r="D112" i="191"/>
  <c r="D101" i="191"/>
  <c r="D70" i="191"/>
  <c r="D92" i="191"/>
  <c r="D75" i="191"/>
  <c r="D100" i="191" s="1"/>
  <c r="C100" i="191" s="1"/>
  <c r="D111" i="191"/>
  <c r="D102" i="191"/>
  <c r="D72" i="191"/>
  <c r="D99" i="191"/>
  <c r="D77" i="191"/>
  <c r="C126" i="191"/>
  <c r="D104" i="191"/>
  <c r="D74" i="191"/>
  <c r="D114" i="191"/>
  <c r="D84" i="191"/>
  <c r="D86" i="191" s="1"/>
  <c r="D71" i="191"/>
  <c r="C152" i="247" l="1"/>
  <c r="C153" i="247" s="1"/>
  <c r="J10" i="284"/>
  <c r="C152" i="249"/>
  <c r="C153" i="249" s="1"/>
  <c r="D141" i="250"/>
  <c r="D152" i="250" s="1"/>
  <c r="C152" i="250" s="1"/>
  <c r="C153" i="250" s="1"/>
  <c r="D115" i="191"/>
  <c r="D78" i="191"/>
  <c r="F153" i="250" l="1"/>
  <c r="D122" i="191"/>
  <c r="C122" i="191" s="1"/>
  <c r="D103" i="191"/>
  <c r="D87" i="191"/>
  <c r="D93" i="191"/>
  <c r="D116" i="191"/>
  <c r="C116" i="191" l="1"/>
  <c r="C117" i="191" s="1"/>
  <c r="D117" i="191"/>
  <c r="D125" i="191" s="1"/>
  <c r="C125" i="191" s="1"/>
  <c r="C87" i="191"/>
  <c r="C88" i="191" s="1"/>
  <c r="D88" i="191"/>
  <c r="C93" i="191"/>
  <c r="C94" i="191" s="1"/>
  <c r="D94" i="191"/>
  <c r="D123" i="191" s="1"/>
  <c r="C123" i="191" s="1"/>
  <c r="C103" i="191"/>
  <c r="C105" i="191" s="1"/>
  <c r="D105" i="191"/>
  <c r="D124" i="191" s="1"/>
  <c r="C124" i="191" s="1"/>
  <c r="E130" i="191" l="1"/>
  <c r="D131" i="191" s="1"/>
  <c r="E139" i="191" s="1"/>
  <c r="D139" i="191" s="1"/>
  <c r="D121" i="191"/>
  <c r="E136" i="247" l="1"/>
  <c r="D127" i="191"/>
  <c r="D149" i="191" s="1"/>
  <c r="D150" i="191" s="1"/>
  <c r="E148" i="191" s="1"/>
  <c r="C121" i="191"/>
  <c r="C127" i="191" s="1"/>
  <c r="D152" i="191" l="1"/>
  <c r="E7" i="283" l="1"/>
  <c r="H12" i="284" s="1"/>
  <c r="H7" i="283"/>
  <c r="E134" i="191"/>
  <c r="C147" i="191"/>
  <c r="C150" i="191"/>
  <c r="D134" i="191"/>
  <c r="C149" i="191"/>
  <c r="C146" i="191"/>
  <c r="C148" i="191"/>
  <c r="D137" i="191"/>
  <c r="D135" i="191"/>
  <c r="G7" i="283" l="1"/>
  <c r="H14" i="284"/>
  <c r="I12" i="284"/>
  <c r="J12" i="284" s="1"/>
  <c r="I14" i="284"/>
  <c r="I144" i="284" s="1"/>
  <c r="D140" i="191"/>
  <c r="D151" i="191" s="1"/>
  <c r="F152" i="191" s="1"/>
  <c r="I146" i="284" l="1"/>
  <c r="I147" i="284"/>
  <c r="C151" i="191"/>
  <c r="C152" i="191" s="1"/>
</calcChain>
</file>

<file path=xl/comments1.xml><?xml version="1.0" encoding="utf-8"?>
<comments xmlns="http://schemas.openxmlformats.org/spreadsheetml/2006/main">
  <authors>
    <author>Ondrepsb</author>
  </authors>
  <commentList>
    <comment ref="F7" authorId="0">
      <text>
        <r>
          <rPr>
            <sz val="8"/>
            <color indexed="81"/>
            <rFont val="Tahoma"/>
            <family val="2"/>
          </rPr>
          <t xml:space="preserve"> Datilografia, digitação, estenografia, expediente, secretaria em geral, resposta audível, redação, edição, interpretação, revisão, tradução, apoio e infra - estrutura administrativa e congêneres.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3%</t>
        </r>
      </text>
    </comment>
    <comment ref="M19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Transporte coletivo Morada Amiga</t>
        </r>
      </text>
    </comment>
    <comment ref="K22" authorId="0">
      <text>
        <r>
          <rPr>
            <b/>
            <sz val="8"/>
            <color indexed="81"/>
            <rFont val="Tahoma"/>
            <family val="2"/>
          </rPr>
          <t>Juliana:</t>
        </r>
        <r>
          <rPr>
            <sz val="8"/>
            <color indexed="81"/>
            <rFont val="Tahoma"/>
            <family val="2"/>
          </rPr>
          <t xml:space="preserve">
Varia de 2,00 a 2,50</t>
        </r>
      </text>
    </comment>
    <comment ref="F27" authorId="0">
      <text>
        <r>
          <rPr>
            <sz val="8"/>
            <color indexed="81"/>
            <rFont val="Tahoma"/>
            <family val="2"/>
          </rPr>
          <t xml:space="preserve"> Datilografia, digitação, estenografia, expediente, secretaria em geral, resposta audível, redação, edição, interpretação, revisão, tradução, apoio e infra - estrutura administrativa e congêneres.</t>
        </r>
        <r>
          <rPr>
            <b/>
            <sz val="8"/>
            <color indexed="81"/>
            <rFont val="Tahoma"/>
            <family val="2"/>
          </rPr>
          <t xml:space="preserve">  = 5,0%
</t>
        </r>
        <r>
          <rPr>
            <sz val="8"/>
            <color indexed="81"/>
            <rFont val="Tahoma"/>
            <family val="2"/>
          </rPr>
          <t xml:space="preserve"> Fornecimento de mão - de - obra, mesmo em caráter temporário, inclusive de empregados ou trabalhadores, avulsos ou temporários, contratados pelo prestador de serviço.  </t>
        </r>
        <r>
          <rPr>
            <b/>
            <sz val="8"/>
            <color indexed="81"/>
            <rFont val="Tahoma"/>
            <family val="2"/>
          </rPr>
          <t>= 4,0%</t>
        </r>
      </text>
    </comment>
    <comment ref="F33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Conservação predial 4%</t>
        </r>
      </text>
    </comment>
    <comment ref="F44" authorId="0">
      <text>
        <r>
          <rPr>
            <sz val="8"/>
            <color indexed="81"/>
            <rFont val="Tahoma"/>
            <family val="2"/>
          </rPr>
          <t xml:space="preserve"> Datilografia, digitação, estenografia, expediente, secretaria em geral, resposta audível, redação, edição, interpretação, revisão, tradução, apoio e infra - estrutura administrativa e congêneres.   </t>
        </r>
        <r>
          <rPr>
            <b/>
            <sz val="8"/>
            <color indexed="81"/>
            <rFont val="Tahoma"/>
            <family val="2"/>
          </rPr>
          <t>5,0%</t>
        </r>
      </text>
    </comment>
    <comment ref="J58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2,60 pag. Com cartão
2,90 pag em dinheiro</t>
        </r>
      </text>
    </comment>
    <comment ref="K59" authorId="0">
      <text>
        <r>
          <rPr>
            <b/>
            <sz val="8"/>
            <color indexed="81"/>
            <rFont val="Tahoma"/>
            <family val="2"/>
          </rPr>
          <t>Juliana:</t>
        </r>
        <r>
          <rPr>
            <sz val="8"/>
            <color indexed="81"/>
            <rFont val="Tahoma"/>
            <family val="2"/>
          </rPr>
          <t xml:space="preserve">
VT reajustado em maio/2013.</t>
        </r>
      </text>
    </comment>
    <comment ref="F60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 Datilografia, digitação, estenografia, expediente, secretaria em geral, resposta audível, redação, edição, interpretação, revisão, tradução, apoio e infra - estrutura administrativa e congêneres.   4.0%</t>
        </r>
      </text>
    </comment>
    <comment ref="J62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2,30 Cartão
2,50 Normal</t>
        </r>
      </text>
    </comment>
    <comment ref="F80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 </t>
        </r>
        <r>
          <rPr>
            <b/>
            <sz val="8"/>
            <color indexed="81"/>
            <rFont val="Tahoma"/>
            <family val="2"/>
          </rPr>
          <t>5.0</t>
        </r>
        <r>
          <rPr>
            <sz val="8"/>
            <color indexed="81"/>
            <rFont val="Tahoma"/>
            <family val="2"/>
          </rPr>
          <t>%</t>
        </r>
      </text>
    </comment>
    <comment ref="F91" authorId="0">
      <text>
        <r>
          <rPr>
            <sz val="8"/>
            <color indexed="81"/>
            <rFont val="Tahoma"/>
            <family val="2"/>
          </rPr>
          <t xml:space="preserve"> Datilografia, digitação, estenografia, expediente, secretaria em geral, resposta audível, redação, edição, interpretação, revisão, tradução, apoio e infra - estrutura administrativa e congêneres</t>
        </r>
        <r>
          <rPr>
            <b/>
            <sz val="8"/>
            <color indexed="81"/>
            <rFont val="Tahoma"/>
            <family val="2"/>
          </rPr>
          <t>.  2%</t>
        </r>
      </text>
    </comment>
    <comment ref="M92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Transportes Paloma</t>
        </r>
      </text>
    </comment>
    <comment ref="J98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2,10 Linha Urbana e 
3,15 Linhas Rurais</t>
        </r>
      </text>
    </comment>
    <comment ref="J99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Somente intermunicipal</t>
        </r>
      </text>
    </comment>
    <comment ref="F110" authorId="0">
      <text>
        <r>
          <rPr>
            <b/>
            <sz val="8"/>
            <color indexed="81"/>
            <rFont val="Tahoma"/>
            <family val="2"/>
          </rPr>
          <t>Juliana:</t>
        </r>
        <r>
          <rPr>
            <sz val="8"/>
            <color indexed="81"/>
            <rFont val="Tahoma"/>
            <family val="2"/>
          </rPr>
          <t xml:space="preserve">
Jardinagem 3%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8"/>
            <color indexed="81"/>
            <rFont val="Tahoma"/>
            <family val="2"/>
          </rPr>
          <t>2%</t>
        </r>
      </text>
    </comment>
    <comment ref="G110" authorId="0">
      <text>
        <r>
          <rPr>
            <b/>
            <sz val="8"/>
            <color indexed="81"/>
            <rFont val="Tahoma"/>
            <family val="2"/>
          </rPr>
          <t>Juliana:</t>
        </r>
        <r>
          <rPr>
            <sz val="8"/>
            <color indexed="81"/>
            <rFont val="Tahoma"/>
            <family val="2"/>
          </rPr>
          <t xml:space="preserve">
Escolta :5%</t>
        </r>
      </text>
    </comment>
    <comment ref="F119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10"/>
            <color indexed="81"/>
            <rFont val="Tahoma"/>
            <family val="2"/>
          </rPr>
          <t>4%</t>
        </r>
      </text>
    </comment>
    <comment ref="F126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10"/>
            <color indexed="81"/>
            <rFont val="Tahoma"/>
            <family val="2"/>
          </rPr>
          <t>5,0%</t>
        </r>
      </text>
    </comment>
    <comment ref="F136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8"/>
            <color indexed="81"/>
            <rFont val="Tahoma"/>
            <family val="2"/>
          </rPr>
          <t>3,5%</t>
        </r>
      </text>
    </comment>
    <comment ref="F148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10"/>
            <color indexed="81"/>
            <rFont val="Tahoma"/>
            <family val="2"/>
          </rPr>
          <t>3,0%</t>
        </r>
      </text>
    </comment>
  </commentList>
</comments>
</file>

<file path=xl/sharedStrings.xml><?xml version="1.0" encoding="utf-8"?>
<sst xmlns="http://schemas.openxmlformats.org/spreadsheetml/2006/main" count="6518" uniqueCount="644">
  <si>
    <t>Copeira</t>
  </si>
  <si>
    <t>Recepcionista</t>
  </si>
  <si>
    <t>Porteiro</t>
  </si>
  <si>
    <t>Valor</t>
  </si>
  <si>
    <t>%</t>
  </si>
  <si>
    <t>Total</t>
  </si>
  <si>
    <t>SDF</t>
  </si>
  <si>
    <t>TOTAL</t>
  </si>
  <si>
    <t>INSS</t>
  </si>
  <si>
    <t>INCRA</t>
  </si>
  <si>
    <t>Salário Educação</t>
  </si>
  <si>
    <t>FGTS</t>
  </si>
  <si>
    <t>SEBRAE</t>
  </si>
  <si>
    <t>Férias</t>
  </si>
  <si>
    <t>Descrição</t>
  </si>
  <si>
    <t>Materiais</t>
  </si>
  <si>
    <t>Lenço</t>
  </si>
  <si>
    <t>Gravata</t>
  </si>
  <si>
    <t>EPI's</t>
  </si>
  <si>
    <t>Seguro de Vida</t>
  </si>
  <si>
    <t>Boné</t>
  </si>
  <si>
    <t>Equipamentos</t>
  </si>
  <si>
    <t>Segunda a Sábado</t>
  </si>
  <si>
    <t>Bota de borracha</t>
  </si>
  <si>
    <t>ALÍQUOTAS DO ISS - MÚNICIPIOS DO PARANÁ</t>
  </si>
  <si>
    <t>Alíquotas confirmadas com a Contabilidade.</t>
  </si>
  <si>
    <t>Nº</t>
  </si>
  <si>
    <t>Múnicipios</t>
  </si>
  <si>
    <t>Cod</t>
  </si>
  <si>
    <t>Limpeza</t>
  </si>
  <si>
    <t>M.Obra</t>
  </si>
  <si>
    <t>Vigilância</t>
  </si>
  <si>
    <t>Data de atualização</t>
  </si>
  <si>
    <t>VT</t>
  </si>
  <si>
    <t xml:space="preserve">Telefone </t>
  </si>
  <si>
    <t>Escalas</t>
  </si>
  <si>
    <t>ADRIANOPOLIS</t>
  </si>
  <si>
    <t>Segunda a Sexta</t>
  </si>
  <si>
    <t>AGUDOS DO SUL</t>
  </si>
  <si>
    <t>ALM. TAMANDARÉ</t>
  </si>
  <si>
    <t>Segunda a Domingo</t>
  </si>
  <si>
    <t>ALTONIA</t>
  </si>
  <si>
    <t>ALTO PARANÁ</t>
  </si>
  <si>
    <t>ANDIRA</t>
  </si>
  <si>
    <t>ANTONINA</t>
  </si>
  <si>
    <t>0378</t>
  </si>
  <si>
    <t>ANTONIO OLINTO</t>
  </si>
  <si>
    <t>APUCARANA (PAR)</t>
  </si>
  <si>
    <t>0379</t>
  </si>
  <si>
    <t>ARAPONGAS</t>
  </si>
  <si>
    <t>0380</t>
  </si>
  <si>
    <t>ARAPOTI</t>
  </si>
  <si>
    <t>3175</t>
  </si>
  <si>
    <t>ARAUCARIA</t>
  </si>
  <si>
    <t>ASSAI</t>
  </si>
  <si>
    <t>ASSIS CHATEAUBRIAN</t>
  </si>
  <si>
    <t>0957</t>
  </si>
  <si>
    <t>ASTORGA</t>
  </si>
  <si>
    <t>1318</t>
  </si>
  <si>
    <t>BALSA NOVA</t>
  </si>
  <si>
    <t>BANDEIRANTES</t>
  </si>
  <si>
    <t>0382</t>
  </si>
  <si>
    <t>BARBOSA FERRAZ</t>
  </si>
  <si>
    <t>BARRACÃO</t>
  </si>
  <si>
    <t>(49) 3644-1215</t>
  </si>
  <si>
    <t>BOCAIUVA DO SUL</t>
  </si>
  <si>
    <t>CAMBARA</t>
  </si>
  <si>
    <t>0383</t>
  </si>
  <si>
    <t>CAMBE</t>
  </si>
  <si>
    <t>0384</t>
  </si>
  <si>
    <t>CAMPINA DA LAGOA</t>
  </si>
  <si>
    <t>CAMPINA GRANDE DO SUL</t>
  </si>
  <si>
    <t>CAMPO DO TENENTE</t>
  </si>
  <si>
    <t xml:space="preserve">CAMPO LARGO </t>
  </si>
  <si>
    <t>0385</t>
  </si>
  <si>
    <t>CAMPO MAGRO</t>
  </si>
  <si>
    <t>CAMPO MOURAO</t>
  </si>
  <si>
    <t>0386</t>
  </si>
  <si>
    <t>CAPANEMA</t>
  </si>
  <si>
    <t>1256</t>
  </si>
  <si>
    <t>CARLÓPOLIS</t>
  </si>
  <si>
    <t xml:space="preserve">CASCAVEL </t>
  </si>
  <si>
    <t>0568</t>
  </si>
  <si>
    <t>http://www.cettrans.com.br/transporte-coletivo.php</t>
  </si>
  <si>
    <t>CASTRO</t>
  </si>
  <si>
    <t>CATANDUVAS</t>
  </si>
  <si>
    <t>CENTENÁRIO DO SUL</t>
  </si>
  <si>
    <t>CEU AZUL</t>
  </si>
  <si>
    <t>CERRO AZUL</t>
  </si>
  <si>
    <t>CHOPINZINHO</t>
  </si>
  <si>
    <t>1932</t>
  </si>
  <si>
    <t>CIANORTE</t>
  </si>
  <si>
    <t>CLEVELÂNDIA</t>
  </si>
  <si>
    <t xml:space="preserve">COLOMBO </t>
  </si>
  <si>
    <t>COLORADO</t>
  </si>
  <si>
    <t>1260</t>
  </si>
  <si>
    <t>CONTENDA</t>
  </si>
  <si>
    <t>CORBELIA</t>
  </si>
  <si>
    <t>CORNELIO PROCOPIO</t>
  </si>
  <si>
    <t>0388</t>
  </si>
  <si>
    <t>CRUZEIRO DO OESTE</t>
  </si>
  <si>
    <t>0369</t>
  </si>
  <si>
    <t>DOIS VIZINHOS</t>
  </si>
  <si>
    <t>0931</t>
  </si>
  <si>
    <t>DOUTOR ULYSSES</t>
  </si>
  <si>
    <t>ENGENHEIRO BELTRÃO</t>
  </si>
  <si>
    <t>FAZENDA RIO GRANDE</t>
  </si>
  <si>
    <t>2864</t>
  </si>
  <si>
    <t>FIGUEIRA</t>
  </si>
  <si>
    <t>FOZ DO IGUACU</t>
  </si>
  <si>
    <t>0589</t>
  </si>
  <si>
    <t>FRANCISCO BELTRAO</t>
  </si>
  <si>
    <t>0601</t>
  </si>
  <si>
    <t>GOIOERE</t>
  </si>
  <si>
    <t>0966</t>
  </si>
  <si>
    <t>GUAIRA</t>
  </si>
  <si>
    <t>0722</t>
  </si>
  <si>
    <t>GUARAPUAVA</t>
  </si>
  <si>
    <t>0389</t>
  </si>
  <si>
    <t>(42) 3621-3000</t>
  </si>
  <si>
    <t>GUARAQUEÇABA</t>
  </si>
  <si>
    <t>GUARATUBA</t>
  </si>
  <si>
    <t>IBAITI</t>
  </si>
  <si>
    <t>IBIPORA</t>
  </si>
  <si>
    <t>ICARAIMA</t>
  </si>
  <si>
    <t>IMBITUVA</t>
  </si>
  <si>
    <t>3173</t>
  </si>
  <si>
    <t>IPORA</t>
  </si>
  <si>
    <t>IRATI</t>
  </si>
  <si>
    <t>0390</t>
  </si>
  <si>
    <t>ITAPERUÇU</t>
  </si>
  <si>
    <t>IVAIPORA</t>
  </si>
  <si>
    <t>Gratuito</t>
  </si>
  <si>
    <t>JACAREZINHO</t>
  </si>
  <si>
    <t>(43) 3911-3023</t>
  </si>
  <si>
    <t>JAGUAPITÃ</t>
  </si>
  <si>
    <t>JAGUARIAIVA</t>
  </si>
  <si>
    <t>JANDAIA DO SUL</t>
  </si>
  <si>
    <t>LAPA</t>
  </si>
  <si>
    <t>LARANJEIRAS DO SUL</t>
  </si>
  <si>
    <t>0932</t>
  </si>
  <si>
    <t>LOANDA</t>
  </si>
  <si>
    <t xml:space="preserve">LONDRINA </t>
  </si>
  <si>
    <t>0394</t>
  </si>
  <si>
    <t>Alterado dia 01/02</t>
  </si>
  <si>
    <t>MAMBORE</t>
  </si>
  <si>
    <t>MANDAGUAÇU</t>
  </si>
  <si>
    <t>MANDAGUARI</t>
  </si>
  <si>
    <t>0969</t>
  </si>
  <si>
    <t>MANDIRITUBA</t>
  </si>
  <si>
    <t>MANGUEIRINHA</t>
  </si>
  <si>
    <t>MAR. CANDIDO RONDON</t>
  </si>
  <si>
    <t>0968</t>
  </si>
  <si>
    <t>MARIALVA</t>
  </si>
  <si>
    <t>MARINGA</t>
  </si>
  <si>
    <t>0395</t>
  </si>
  <si>
    <t>http://www2.maringa.pr.gov.br/site/index.php?sessao=62f88c3591jk62</t>
  </si>
  <si>
    <t>MARMELEIRO</t>
  </si>
  <si>
    <t>1952</t>
  </si>
  <si>
    <t>MATELÂNDIA</t>
  </si>
  <si>
    <t>MATINHOS (PAT)</t>
  </si>
  <si>
    <t>0398</t>
  </si>
  <si>
    <t>MEDIANEIRA</t>
  </si>
  <si>
    <t>0956</t>
  </si>
  <si>
    <t>MORRETES</t>
  </si>
  <si>
    <t>0396</t>
  </si>
  <si>
    <t>NOVA ESPERANCA</t>
  </si>
  <si>
    <t>0865</t>
  </si>
  <si>
    <t xml:space="preserve">NOVA LONDRINA </t>
  </si>
  <si>
    <t>1982</t>
  </si>
  <si>
    <t>PALMAS</t>
  </si>
  <si>
    <t>PALMEIRA</t>
  </si>
  <si>
    <t>0397</t>
  </si>
  <si>
    <t>PALOTINA</t>
  </si>
  <si>
    <t>0955</t>
  </si>
  <si>
    <t>PARAISO DO NORTE</t>
  </si>
  <si>
    <t>PARANAGUA</t>
  </si>
  <si>
    <t>(41) 3420-2728</t>
  </si>
  <si>
    <t>PARANAVAI</t>
  </si>
  <si>
    <t>0399</t>
  </si>
  <si>
    <t>PATO BRANCO</t>
  </si>
  <si>
    <t>PEABIRU</t>
  </si>
  <si>
    <t>PIEN</t>
  </si>
  <si>
    <t>PINHAIS</t>
  </si>
  <si>
    <t>PINHÃO</t>
  </si>
  <si>
    <t>PIRAÍ DO SUL</t>
  </si>
  <si>
    <t>3168</t>
  </si>
  <si>
    <t>PIRAQUARA(PAR)</t>
  </si>
  <si>
    <t>PITANGA</t>
  </si>
  <si>
    <t xml:space="preserve">PONTA GROSSA </t>
  </si>
  <si>
    <t>(42) 3220-1000</t>
  </si>
  <si>
    <t>PONTAL DO PARANÁ</t>
  </si>
  <si>
    <t>PORECATU</t>
  </si>
  <si>
    <t>1148</t>
  </si>
  <si>
    <t>PRUDENTOPOLIS</t>
  </si>
  <si>
    <t>QUATRO BARRAS</t>
  </si>
  <si>
    <t>QUEDAS DO IGUAÇU</t>
  </si>
  <si>
    <t>QUITANDINHA</t>
  </si>
  <si>
    <t>REALEZA</t>
  </si>
  <si>
    <t>RESERVA DO IGUAÇU</t>
  </si>
  <si>
    <t>RIBEIRAO CLARO</t>
  </si>
  <si>
    <t>RIO BONITO DO IGUAÇU</t>
  </si>
  <si>
    <t>RIO BRANCO DO SUL</t>
  </si>
  <si>
    <t>RIO NEGRO</t>
  </si>
  <si>
    <t>ROLANDIA</t>
  </si>
  <si>
    <t>SANTA HELENA</t>
  </si>
  <si>
    <t>1268</t>
  </si>
  <si>
    <t>SÃO JOÃO DO IVAI</t>
  </si>
  <si>
    <t xml:space="preserve">SÃO JOSE DOS PINHAIS </t>
  </si>
  <si>
    <t>0406</t>
  </si>
  <si>
    <t>(41) 3381-6800</t>
  </si>
  <si>
    <t>SAO MATEUS DO SUL</t>
  </si>
  <si>
    <t>2152</t>
  </si>
  <si>
    <t>SÃO MIGUEL DO IGUAÇU</t>
  </si>
  <si>
    <t>SARANDI</t>
  </si>
  <si>
    <t>2919</t>
  </si>
  <si>
    <t>SENGÉS</t>
  </si>
  <si>
    <t>SIQUEIRA CAMPOS</t>
  </si>
  <si>
    <t>1949</t>
  </si>
  <si>
    <t>STA TEREZA DO OESTE</t>
  </si>
  <si>
    <t>STO. ANTONIO DA PLATINA</t>
  </si>
  <si>
    <t>STO ANTONIO DO PARAISO</t>
  </si>
  <si>
    <t>STO. ANTONIO DO SUDOESTE</t>
  </si>
  <si>
    <t>TELEMACO BORBA</t>
  </si>
  <si>
    <t>0725</t>
  </si>
  <si>
    <t>TERRA BOA</t>
  </si>
  <si>
    <t>TERRA RICA</t>
  </si>
  <si>
    <t>TIBAGI</t>
  </si>
  <si>
    <t>TIJUCAS DO SUL</t>
  </si>
  <si>
    <t>TOLEDO</t>
  </si>
  <si>
    <t>TUNAS DO PARANÁ</t>
  </si>
  <si>
    <t>UBIRATÃ</t>
  </si>
  <si>
    <t>UMUARAMA</t>
  </si>
  <si>
    <t>(44) 3621-4141</t>
  </si>
  <si>
    <t>UNIAO DA VITORIA</t>
  </si>
  <si>
    <t>0407</t>
  </si>
  <si>
    <t>(42) 3524-7608</t>
  </si>
  <si>
    <t>VERA CRUZ D'OESTE</t>
  </si>
  <si>
    <t>WENCESLAU BRAZ</t>
  </si>
  <si>
    <t>1951</t>
  </si>
  <si>
    <t>Ñ tem</t>
  </si>
  <si>
    <t>Não há transporte coletivo</t>
  </si>
  <si>
    <t>Não tem transporte público. A única empresa que faz transporte, é contratada pelas empresas para transportar os funcionários.</t>
  </si>
  <si>
    <t>Não tem</t>
  </si>
  <si>
    <t>Não Tem</t>
  </si>
  <si>
    <t xml:space="preserve">CURITIBA </t>
  </si>
  <si>
    <t>ñ tem</t>
  </si>
  <si>
    <t>Ñ Tem</t>
  </si>
  <si>
    <t>Ñ TEM</t>
  </si>
  <si>
    <t>2,50 (não confirmou pois abrirá nova licitação para o transporte coletivo)</t>
  </si>
  <si>
    <t>Serviços</t>
  </si>
  <si>
    <t>M. Obra</t>
  </si>
  <si>
    <t>(44) 3528-4174</t>
  </si>
  <si>
    <t>(45) 3264-2386</t>
  </si>
  <si>
    <t>VIRMOND</t>
  </si>
  <si>
    <t>PLANILHA DE CUSTOS E FORMAÇÃO DE PREÇOS</t>
  </si>
  <si>
    <t>Discriminação dos Serviços (dados referemte à contratação)</t>
  </si>
  <si>
    <t>A</t>
  </si>
  <si>
    <t>Data de aprestação da proposta (dia/mês/ano)</t>
  </si>
  <si>
    <t>B</t>
  </si>
  <si>
    <t>Município/UF</t>
  </si>
  <si>
    <t>C</t>
  </si>
  <si>
    <t>Ano Acordo, Convenção ou Sentença Normativa em Dissídio</t>
  </si>
  <si>
    <t>D</t>
  </si>
  <si>
    <t>TIPO DE SERVIÇO</t>
  </si>
  <si>
    <t>UNID. DE MEDIDA</t>
  </si>
  <si>
    <t>QTDE TOTAL A CONTRATAR</t>
  </si>
  <si>
    <t>Posto</t>
  </si>
  <si>
    <t>Nota: Deverá ser elaborado um quadro para cada tipo de serviço.</t>
  </si>
  <si>
    <t>Anexo III - A - Mão de Obra</t>
  </si>
  <si>
    <t>Módulo de Mão de Obra vinculada a execução contratual</t>
  </si>
  <si>
    <t>Dados complementares para composição dos custos referente à mão de obra</t>
  </si>
  <si>
    <t>Tipo de serviço</t>
  </si>
  <si>
    <t>Salário Normativo da Categoria Profissional (mesmo serviços com características distintas)</t>
  </si>
  <si>
    <t>Categoria Profissional (vinculada a execução contratual)</t>
  </si>
  <si>
    <t>Data base da Categoria (dia/mês/ano)</t>
  </si>
  <si>
    <t>MÓDULO 1 : COMPOSIÇÃO DA REMUNERAÇÃO</t>
  </si>
  <si>
    <t>1-</t>
  </si>
  <si>
    <t>Composição da Remuneração</t>
  </si>
  <si>
    <t>Valor (R$)</t>
  </si>
  <si>
    <t>Salário Base</t>
  </si>
  <si>
    <t>Adicional de periculosidade</t>
  </si>
  <si>
    <t xml:space="preserve">Adicional de insalubridade </t>
  </si>
  <si>
    <t>Adicional noturno</t>
  </si>
  <si>
    <t>E</t>
  </si>
  <si>
    <t>Hora noturna adicional</t>
  </si>
  <si>
    <t>F</t>
  </si>
  <si>
    <t>Adicional de hora extra</t>
  </si>
  <si>
    <t>G</t>
  </si>
  <si>
    <t>Intervalo intrajornada</t>
  </si>
  <si>
    <t>H</t>
  </si>
  <si>
    <t>Outros (especificar)</t>
  </si>
  <si>
    <t>Total da Remuneração</t>
  </si>
  <si>
    <t>MÓDULO 2: BENEFÍCIOS MENSAIS E DIÁRIOS</t>
  </si>
  <si>
    <t>Benefícios Mensais e Diários</t>
  </si>
  <si>
    <t>Transporte</t>
  </si>
  <si>
    <t>Auxílio alimentação (Vales, cesta básica etc.)</t>
  </si>
  <si>
    <t>Auxílio creche</t>
  </si>
  <si>
    <t>Total de Benefícios mensais e diários</t>
  </si>
  <si>
    <t>Nota: o valor informado deverá ser o custo real do insumo (descontado o valor eventualmente pago pelo empregado).</t>
  </si>
  <si>
    <t>MÓDULO 3: INSUMOS DIVERSOS</t>
  </si>
  <si>
    <t>Insumos Diversos</t>
  </si>
  <si>
    <t>Uniformes</t>
  </si>
  <si>
    <t>Total de Insumos diversos</t>
  </si>
  <si>
    <t>Nota: Valores mensais por empregado.</t>
  </si>
  <si>
    <t>MÓDULO 4: ENCARGOS SOCIAIS E TRABALHISTAS</t>
  </si>
  <si>
    <t>4.1</t>
  </si>
  <si>
    <t>Encargos previdenciários e FGTS</t>
  </si>
  <si>
    <t>SESI ou SESC</t>
  </si>
  <si>
    <t>SENAI ou SENAC</t>
  </si>
  <si>
    <t>Nota (1) - Os percentuais dos encargos previdenciários e FGTS são aqueles estabelecidos pela legislação vigente.</t>
  </si>
  <si>
    <t>Nota (2) - Percentuais incidentes sobre a remuneração.</t>
  </si>
  <si>
    <t>Submódulo 4.2 – 13º Salário e Adicional de Férias</t>
  </si>
  <si>
    <t>4.2</t>
  </si>
  <si>
    <t>13º Salário e Adicional de Férias</t>
  </si>
  <si>
    <t xml:space="preserve">13 º Salário </t>
  </si>
  <si>
    <t>Adicional de Férias</t>
  </si>
  <si>
    <t>Subtotal</t>
  </si>
  <si>
    <t>Incidência do Submódulo 4.1 sobre 13º Salário e Adicional de Férias</t>
  </si>
  <si>
    <t>Submódulo 4.3 - Afastamento Maternidade</t>
  </si>
  <si>
    <t>4.3</t>
  </si>
  <si>
    <t>Afastamento Maternidade:</t>
  </si>
  <si>
    <t>Afastamento maternidade</t>
  </si>
  <si>
    <t>Incidência do submódulo 4.1 sobre afastamento maternidade</t>
  </si>
  <si>
    <t>Submódulo 4.4 - Provisão para Rescisão</t>
  </si>
  <si>
    <t>4.4</t>
  </si>
  <si>
    <t>Provisão para Rescisão</t>
  </si>
  <si>
    <t>Aviso prévio indenizado</t>
  </si>
  <si>
    <t>Incidência do FGTS sobre aviso prévio indenizado</t>
  </si>
  <si>
    <t>Multa do FGTS do aviso prévio indenizado</t>
  </si>
  <si>
    <t xml:space="preserve">Aviso prévio trabalhado </t>
  </si>
  <si>
    <t>Incidência do submódulo 4.1 sobre aviso prévio trabalhado</t>
  </si>
  <si>
    <t>Multa do FGTS do aviso prévio trabalhado</t>
  </si>
  <si>
    <t>4.5</t>
  </si>
  <si>
    <t>Composição do Custo de Reposição do Profissional Ausente</t>
  </si>
  <si>
    <t>Licença paternidade</t>
  </si>
  <si>
    <t>Ausências legais</t>
  </si>
  <si>
    <t>Ausência por Acidente de trabalho</t>
  </si>
  <si>
    <t xml:space="preserve">Incidência do submódulo 4.1 sobre o Custo de reposição </t>
  </si>
  <si>
    <t xml:space="preserve">  </t>
  </si>
  <si>
    <t>Módulo 4 - Encargos sociais e trabalhistas</t>
  </si>
  <si>
    <t>13 º salário + Adicional de férias</t>
  </si>
  <si>
    <t>Custo de rescisão</t>
  </si>
  <si>
    <t>Custo de reposição do profissional ausente</t>
  </si>
  <si>
    <t>4.6</t>
  </si>
  <si>
    <t>TOTAL DO MODULO 4 - SOMA DOS SUBMODULOS 4.1 A 4.5</t>
  </si>
  <si>
    <t>Custos Indiretos, Tributos e Lucro</t>
  </si>
  <si>
    <t>Custos Indiretos</t>
  </si>
  <si>
    <t>Tributos</t>
  </si>
  <si>
    <t>B1. Tributos Federais (PIS E COFINS)</t>
  </si>
  <si>
    <t>Cofins</t>
  </si>
  <si>
    <t>Pis</t>
  </si>
  <si>
    <t>B.2 Tributos Estaduais (especificar)</t>
  </si>
  <si>
    <t>B.3 Tributos Municipais (ISS)</t>
  </si>
  <si>
    <t>B.4 Outros tributos (especificar)</t>
  </si>
  <si>
    <t>Lucro</t>
  </si>
  <si>
    <t>TOTAL DO MODULO 5 - CUSTOS INDIRETOS, TRIBUTOS E LUCRO</t>
  </si>
  <si>
    <t>Nota (1): Custos Indiretos, Tributos e Lucro por empregado.</t>
  </si>
  <si>
    <t>Nota (2): O valor referente a tributos é obtido aplicando-se o percentual sobre o valor do faturamento.</t>
  </si>
  <si>
    <t>Anexo IV – B - Quadro-resumo do Custo por Empregado</t>
  </si>
  <si>
    <t xml:space="preserve">Mão-de-obra vinculada à execução contratual </t>
  </si>
  <si>
    <t>(R$)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</si>
  <si>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</si>
  <si>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</si>
  <si>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</si>
  <si>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</si>
  <si>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</si>
  <si>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>Módulo 5 – Custos indiretos, tributos e lucro</t>
  </si>
  <si>
    <t>PREÇO HOMEM-MÊS</t>
  </si>
  <si>
    <t>Curitiba/PR</t>
  </si>
  <si>
    <t>Limpeza e Conservação</t>
  </si>
  <si>
    <t>Adicional de assiduidade</t>
  </si>
  <si>
    <t>Fundo de formação profissional (clausula 22ª CCT)</t>
  </si>
  <si>
    <t>Seguro acidente do trabalho - RAT x Fator Acidentário de Prevenção  - FAP</t>
  </si>
  <si>
    <t>Ausência por doença*</t>
  </si>
  <si>
    <t>* Auxílio doença alterado de 5,96 para 10,96 em virtude da alteração na legislação</t>
  </si>
  <si>
    <t>AMPERE</t>
  </si>
  <si>
    <t>CAPITÃO LEONIDAS MARQUES</t>
  </si>
  <si>
    <t>ALTERAÇÕES REALIZADAS EM 2016</t>
  </si>
  <si>
    <t>Alterado os salário para CCT 2016</t>
  </si>
  <si>
    <t>Alterado o valor do vale alimentação de R$ 224 para R$ 330,00 conforme CCT 2016</t>
  </si>
  <si>
    <t>Alterado o valor do plano de saúde de R$ 45,00 para R$ 50,00 conforme CCT 2016</t>
  </si>
  <si>
    <t>Alterado o valor do Benefício social de apoio familiar de R$ 14,50 para R$ 16,00 conforme CCT 2016</t>
  </si>
  <si>
    <t>Foi revogada a cláusula de assiduidade.</t>
  </si>
  <si>
    <t>Assistência médica</t>
  </si>
  <si>
    <t>Benefício Social Familiar</t>
  </si>
  <si>
    <t>Alterado o valor base para percentual de Insalubridade para R$ 883,00, conforme Aditivo da CCT/2016.</t>
  </si>
  <si>
    <t>Copeiro</t>
  </si>
  <si>
    <t>OPERADOR DE CALDEIRA</t>
  </si>
  <si>
    <t>Abono Natalino</t>
  </si>
  <si>
    <t>Café da manhã</t>
  </si>
  <si>
    <t>ALMOXARIFE</t>
  </si>
  <si>
    <t>MANUTENÇÃO PREDIAL</t>
  </si>
  <si>
    <t>ORÇAMENTISTA</t>
  </si>
  <si>
    <t>CERIMONIALISTA</t>
  </si>
  <si>
    <t>OPERADOR DE MÁQUINA COSTAL - ROÇADEIRA</t>
  </si>
  <si>
    <t>Materiais de Consumo</t>
  </si>
  <si>
    <t>Especificação</t>
  </si>
  <si>
    <t>Unidade</t>
  </si>
  <si>
    <t>Qtde</t>
  </si>
  <si>
    <t>Preço Unitário</t>
  </si>
  <si>
    <t>Preço Parcial</t>
  </si>
  <si>
    <t>Gasolina</t>
  </si>
  <si>
    <t>Lts</t>
  </si>
  <si>
    <t>Roçadeira</t>
  </si>
  <si>
    <t>Cortador elétrico de grama</t>
  </si>
  <si>
    <t>Adaptadores p/magueira</t>
  </si>
  <si>
    <t>Aspersor</t>
  </si>
  <si>
    <t>Carrinho de mão</t>
  </si>
  <si>
    <t>Cavadeira reta articulada</t>
  </si>
  <si>
    <t>Cavadeira reta com cabo</t>
  </si>
  <si>
    <t>Enxada com cabo</t>
  </si>
  <si>
    <t>Enxadão tamanho médio</t>
  </si>
  <si>
    <t>Enxadeco (enxadilha)</t>
  </si>
  <si>
    <t>Facão (médio)</t>
  </si>
  <si>
    <t>Kit para vaso</t>
  </si>
  <si>
    <t>Mangueira reforçada 50m</t>
  </si>
  <si>
    <t xml:space="preserve">Pá de bico </t>
  </si>
  <si>
    <t>Pá jadrdineira com cabo</t>
  </si>
  <si>
    <t>Picareta</t>
  </si>
  <si>
    <t>Pulverizador</t>
  </si>
  <si>
    <t>Vassoura fixa p/folhagem</t>
  </si>
  <si>
    <t>Serrote para poda</t>
  </si>
  <si>
    <t>tesoura corte de grama 12"</t>
  </si>
  <si>
    <t>Jardineiro - Equipamentos</t>
  </si>
  <si>
    <t>Cortador elétrico</t>
  </si>
  <si>
    <t>Adaptadores para mangueira</t>
  </si>
  <si>
    <t>Enxadão médio</t>
  </si>
  <si>
    <t>Enxadeco</t>
  </si>
  <si>
    <t>Mangueira reforçada</t>
  </si>
  <si>
    <t>Pá de bico com cabo</t>
  </si>
  <si>
    <t>Pá jardinagem</t>
  </si>
  <si>
    <t>Pulverizador, cilindro</t>
  </si>
  <si>
    <t>Vassoura fica para folhagem</t>
  </si>
  <si>
    <t>Tesoura corte de grama</t>
  </si>
  <si>
    <t>Oficial de Manutenção Predial - Materiais de ConSumo</t>
  </si>
  <si>
    <t>Especificações</t>
  </si>
  <si>
    <t>Custo Total</t>
  </si>
  <si>
    <t>Massa Corrida PVA Lata 3,6L</t>
  </si>
  <si>
    <t>Lata</t>
  </si>
  <si>
    <t>Esmalte Brilhante cinza médio</t>
  </si>
  <si>
    <t>Galão</t>
  </si>
  <si>
    <t>Lâmpada Fluorescente 36W</t>
  </si>
  <si>
    <t>Alicate bomba d'água 10'</t>
  </si>
  <si>
    <t>Alicate de bico 1/2 cano reto</t>
  </si>
  <si>
    <t>Alicate de corte</t>
  </si>
  <si>
    <t>Alicate de corte rente</t>
  </si>
  <si>
    <t>Alicate de pressão10</t>
  </si>
  <si>
    <t>Alicate cortador, descascador</t>
  </si>
  <si>
    <t>Alicate para prensar terminais</t>
  </si>
  <si>
    <t>Alicate bico papaguaio</t>
  </si>
  <si>
    <t>Alicate rebitador manual</t>
  </si>
  <si>
    <t>Alicate universal</t>
  </si>
  <si>
    <t>Alicate volt-amperímetro</t>
  </si>
  <si>
    <t>Arco de serra manual</t>
  </si>
  <si>
    <t>Andaime dobrável</t>
  </si>
  <si>
    <t>Desntupidor de esgotos</t>
  </si>
  <si>
    <t>Bomba - Schneider</t>
  </si>
  <si>
    <t>Broxa para pintor</t>
  </si>
  <si>
    <t>Caixa p/ ferramentas plasticas</t>
  </si>
  <si>
    <t>Cavador articulado</t>
  </si>
  <si>
    <t>Chave de fenda 1/4 6'</t>
  </si>
  <si>
    <t>Chave de fenda 3/16 x 4'</t>
  </si>
  <si>
    <t>Chave philips 1/3 x 3</t>
  </si>
  <si>
    <t>Chave philips 3/16 x4</t>
  </si>
  <si>
    <t>Chave phillips 3/16 x3'</t>
  </si>
  <si>
    <t>Chave philips 1/4 x 5'</t>
  </si>
  <si>
    <t>Jogo de chaves de boca</t>
  </si>
  <si>
    <t>Chaves de grifo nº 14</t>
  </si>
  <si>
    <t>Colher de pedreiro</t>
  </si>
  <si>
    <t>Desempenadeira de alumínio</t>
  </si>
  <si>
    <t>Enxada</t>
  </si>
  <si>
    <t>Escada de alumínio de 5 d.</t>
  </si>
  <si>
    <t>Esquadro</t>
  </si>
  <si>
    <t>Estilete (10 laminas)</t>
  </si>
  <si>
    <t>Esmilhadeira</t>
  </si>
  <si>
    <t>Espátula 8cm</t>
  </si>
  <si>
    <t>Formão 1/2</t>
  </si>
  <si>
    <t>Formão 3/4</t>
  </si>
  <si>
    <t>Formão 3/8</t>
  </si>
  <si>
    <t>Furadeira Elétrica</t>
  </si>
  <si>
    <t>Jogo de broca a A/R 1/16'</t>
  </si>
  <si>
    <t>Jogod e chave ALLEN 1,5mm</t>
  </si>
  <si>
    <t>Jogo de chave haxagonal</t>
  </si>
  <si>
    <t>Jogod e chaves combinadas</t>
  </si>
  <si>
    <t>Jodo de chaves de fenda</t>
  </si>
  <si>
    <t>Lanterna recarregável</t>
  </si>
  <si>
    <t>Linha p/ pedreiro</t>
  </si>
  <si>
    <t>Lixadeira elétrica</t>
  </si>
  <si>
    <t>Máquina lava jato industrial</t>
  </si>
  <si>
    <t>Martelo</t>
  </si>
  <si>
    <t>Marreta c/ cabo</t>
  </si>
  <si>
    <t>Mascara protetora de poeira</t>
  </si>
  <si>
    <t>Pá reta com bico</t>
  </si>
  <si>
    <t>Pincel para retoque</t>
  </si>
  <si>
    <t>Pistola / silicone</t>
  </si>
  <si>
    <t>Pistola de alta</t>
  </si>
  <si>
    <t>Pistola de baixa</t>
  </si>
  <si>
    <t>Ponteiro 10'</t>
  </si>
  <si>
    <t>Prumo de pedreiro</t>
  </si>
  <si>
    <t>Acessórios para micro retífica</t>
  </si>
  <si>
    <t>Rolo de lã p/ pintura</t>
  </si>
  <si>
    <t>Serra elétrica tico-tico</t>
  </si>
  <si>
    <t>talhadeira 125 X 14mm</t>
  </si>
  <si>
    <t>Trena 5m</t>
  </si>
  <si>
    <t>Operador de Máquina Costal/Jardineiro/Caldeireiro/Of. De Manutenção</t>
  </si>
  <si>
    <t>Capa para chuva</t>
  </si>
  <si>
    <t>Luva PVC Longa sem forro</t>
  </si>
  <si>
    <t>Luva raspa couro</t>
  </si>
  <si>
    <t>Máscara de proteção s/ filtro</t>
  </si>
  <si>
    <t>Óculos de proteção</t>
  </si>
  <si>
    <t>Protetor Auricular</t>
  </si>
  <si>
    <t>INSTITUTO FEDERAL DO PARANÁ</t>
  </si>
  <si>
    <t>PREGÃO ELETRÔNICO Nº 20/2012</t>
  </si>
  <si>
    <t>ANEXO IV</t>
  </si>
  <si>
    <t>PLANILHA DE PREÇOS UNITÁRIOS E TOTAIS OFERTADOS PARA OS UNIFORMES</t>
  </si>
  <si>
    <t>Recepcionista/Porteiro/Orçamentista/Cerimonialista</t>
  </si>
  <si>
    <t>Masculino</t>
  </si>
  <si>
    <t>Qtde Semestral</t>
  </si>
  <si>
    <t>Valor Semestral</t>
  </si>
  <si>
    <t>Terno</t>
  </si>
  <si>
    <t>Camisa Social</t>
  </si>
  <si>
    <t>Par de Sapatos</t>
  </si>
  <si>
    <t>Par de Meias</t>
  </si>
  <si>
    <t>Valor Mensal</t>
  </si>
  <si>
    <t>Feminino</t>
  </si>
  <si>
    <t>Terno Feminino</t>
  </si>
  <si>
    <t>Laço para cabelo</t>
  </si>
  <si>
    <t>Avental</t>
  </si>
  <si>
    <t>Calça</t>
  </si>
  <si>
    <t>Camiseta</t>
  </si>
  <si>
    <t>Touca</t>
  </si>
  <si>
    <t>Jaqueta</t>
  </si>
  <si>
    <t>Meia</t>
  </si>
  <si>
    <t>Sapato</t>
  </si>
  <si>
    <t>Jardineiro/Auxiliar de Serviços Gerais/Almoxarife</t>
  </si>
  <si>
    <t>Bota</t>
  </si>
  <si>
    <t>Moletom Manga L.</t>
  </si>
  <si>
    <t>Caldeireiro/Operador de Máquina Costal/Of. Manutenção Predial</t>
  </si>
  <si>
    <t>Jaleco</t>
  </si>
  <si>
    <t>Camisa</t>
  </si>
  <si>
    <t>Cinto</t>
  </si>
  <si>
    <t>ONDREPSB PR LIMPEZA E SERVIÇOS ESPECIAIS LTDA</t>
  </si>
  <si>
    <t>Luiz Ermes Bordin</t>
  </si>
  <si>
    <t>Diretor</t>
  </si>
  <si>
    <t>Licitação n° 20/2012</t>
  </si>
  <si>
    <t>Dia: 29 de JUNHO de 2016</t>
  </si>
  <si>
    <t>Adicional de Risco</t>
  </si>
  <si>
    <t xml:space="preserve">AUXILIAR SERVIÇOS GERAIS </t>
  </si>
  <si>
    <t>Curitiba/PR, 29 de junho de 2016.</t>
  </si>
  <si>
    <t>Data de execução contratual</t>
  </si>
  <si>
    <t>SUPERVISOR</t>
  </si>
  <si>
    <t>Dividido por 12 meses</t>
  </si>
  <si>
    <t>MANUENÇÃO PREDIAL</t>
  </si>
  <si>
    <t>JARDINEIRO</t>
  </si>
  <si>
    <t> 5</t>
  </si>
  <si>
    <r>
      <t>Submódulo 4.1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– Encargos previdenciários e FGTS:</t>
    </r>
  </si>
  <si>
    <r>
      <t>Submódulo 4.5 – Custo de Reposição do Profissional Ausente</t>
    </r>
    <r>
      <rPr>
        <sz val="12"/>
        <rFont val="Calibri"/>
        <family val="2"/>
        <scheme val="minor"/>
      </rPr>
      <t xml:space="preserve">  </t>
    </r>
  </si>
  <si>
    <r>
      <t> </t>
    </r>
    <r>
      <rPr>
        <b/>
        <sz val="12"/>
        <rFont val="Calibri"/>
        <family val="2"/>
        <scheme val="minor"/>
      </rPr>
      <t>Quadro - resumo – Módulo 4 - Encargos sociais e trabalhistas</t>
    </r>
  </si>
  <si>
    <r>
      <t>  </t>
    </r>
    <r>
      <rPr>
        <b/>
        <sz val="12"/>
        <rFont val="Calibri"/>
        <family val="2"/>
        <scheme val="minor"/>
      </rPr>
      <t>MÓDULO 5 - CUSTOS INDIRETOS, TRIBUTOS E LUCRO</t>
    </r>
  </si>
  <si>
    <t>Cliente</t>
  </si>
  <si>
    <t>Contrato Nº</t>
  </si>
  <si>
    <t xml:space="preserve"> </t>
  </si>
  <si>
    <t>QT</t>
  </si>
  <si>
    <t>ATUAL</t>
  </si>
  <si>
    <t>Valor  Unitário               R$</t>
  </si>
  <si>
    <t>ATUALIZAÇÕES</t>
  </si>
  <si>
    <t>POSTO</t>
  </si>
  <si>
    <t>ASG</t>
  </si>
  <si>
    <t>Operador de Caldeira</t>
  </si>
  <si>
    <t>Almoxarife</t>
  </si>
  <si>
    <t>Of. Manutenção Predial</t>
  </si>
  <si>
    <t>Jardineiro</t>
  </si>
  <si>
    <t>Orçamentista</t>
  </si>
  <si>
    <t>Cerimonialista</t>
  </si>
  <si>
    <t>REAJUSTE</t>
  </si>
  <si>
    <t>IFPR</t>
  </si>
  <si>
    <t>077/2016</t>
  </si>
  <si>
    <t>REITORIA</t>
  </si>
  <si>
    <t>PROENS</t>
  </si>
  <si>
    <t>Curitiba</t>
  </si>
  <si>
    <t>ISS 2%</t>
  </si>
  <si>
    <t>Item</t>
  </si>
  <si>
    <t>Valor Mensal unit</t>
  </si>
  <si>
    <t>Valor mensal</t>
  </si>
  <si>
    <t>Supervisor</t>
  </si>
  <si>
    <t xml:space="preserve">Copeiro </t>
  </si>
  <si>
    <t>Of. de Manut Pred</t>
  </si>
  <si>
    <t xml:space="preserve">PROAD </t>
  </si>
  <si>
    <t>Orçamentista - DI</t>
  </si>
  <si>
    <t>Copeiro - reitoria</t>
  </si>
  <si>
    <t>EAD</t>
  </si>
  <si>
    <t xml:space="preserve">Of. de Manut Pred </t>
  </si>
  <si>
    <t>CÂMPUS CURITIBA</t>
  </si>
  <si>
    <t>Campo Largo</t>
  </si>
  <si>
    <t>ISS 3%</t>
  </si>
  <si>
    <t>Paranaguá</t>
  </si>
  <si>
    <t>ISS 4%</t>
  </si>
  <si>
    <t>Foz do Iguaçu</t>
  </si>
  <si>
    <t>Londrina</t>
  </si>
  <si>
    <t>Jacarezinho</t>
  </si>
  <si>
    <t>ISS 5%</t>
  </si>
  <si>
    <t>Telêmaco Borba</t>
  </si>
  <si>
    <t>Asg</t>
  </si>
  <si>
    <t>Umuarama</t>
  </si>
  <si>
    <t>Paranavaí</t>
  </si>
  <si>
    <t>Palmas</t>
  </si>
  <si>
    <t>Op. De Caldeira</t>
  </si>
  <si>
    <t>Assis Chateaubriand</t>
  </si>
  <si>
    <t>Ivaiporã</t>
  </si>
  <si>
    <t>Irati</t>
  </si>
  <si>
    <t>Cascavel</t>
  </si>
  <si>
    <t>Pinhais</t>
  </si>
  <si>
    <t>Jaguariaiva</t>
  </si>
  <si>
    <t>Pitanga</t>
  </si>
  <si>
    <t>Capanema</t>
  </si>
  <si>
    <t>Colombo</t>
  </si>
  <si>
    <t>Quedas do Iguaçu</t>
  </si>
  <si>
    <t>ITEM</t>
  </si>
  <si>
    <t>VALOR UNIT.</t>
  </si>
  <si>
    <t>VALOR TOTAL</t>
  </si>
  <si>
    <t xml:space="preserve">Recepcionista </t>
  </si>
  <si>
    <t xml:space="preserve">Orçamentista </t>
  </si>
  <si>
    <t>Recepcionista  - protocolo</t>
  </si>
  <si>
    <t>Qt</t>
  </si>
  <si>
    <t>DIF</t>
  </si>
  <si>
    <t>Valor  Unitário                      R$</t>
  </si>
  <si>
    <t>PLANILHA</t>
  </si>
  <si>
    <t xml:space="preserve">DIF % </t>
  </si>
  <si>
    <t>CLÁUSULA QUINQUAGÉSIMA TERCEIRA - VALE ALIMENTAÇÃO</t>
  </si>
  <si>
    <t>JAN.FEV.MAR.2017</t>
  </si>
  <si>
    <t>SALÁRIO  - MAIO</t>
  </si>
  <si>
    <t>*** Café da manhã - R$ 4,18</t>
  </si>
  <si>
    <t>** Auxilio Alimentação - R$ 391,00</t>
  </si>
  <si>
    <t>CCT SINDUSCON</t>
  </si>
  <si>
    <t xml:space="preserve">Assistência Social e Familiar (clausula 16ª CCT) </t>
  </si>
  <si>
    <t>&gt;&gt; 371 funcionários(onde 50% são femininos e 10% terão filho)/ pelos 371 funcionarios / 12 meses</t>
  </si>
  <si>
    <t>B.1</t>
  </si>
  <si>
    <t>Auxílio alimentação (assiduidade - clausula 13ª CCT)</t>
  </si>
  <si>
    <t>DEMONSTRATIVO - REAJUSTE 2017 - 01/04/2017</t>
  </si>
  <si>
    <t>*RETIRADA DO VALOR REFERENTE A CLÁUSULA QUINQUAGÉSIMA TERCEIRA DA CCT - SINDUSCON</t>
  </si>
  <si>
    <t>CCT  - 01/04/2016 - VA</t>
  </si>
  <si>
    <t>****Abono natalino - R$ 195,00</t>
  </si>
  <si>
    <t>JUL A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</si>
</sst>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R$&quot;\ #,##0;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&quot;R$&quot;#,##0_);\(&quot;R$&quot;#,##0\)"/>
    <numFmt numFmtId="169" formatCode="#,##0.000000_);\(#,##0.000000\)"/>
    <numFmt numFmtId="170" formatCode="_-* #,##0.00\ [$€]_-;\-* #,##0.00\ [$€]_-;_-* &quot;-&quot;??\ [$€]_-;_-@_-"/>
    <numFmt numFmtId="171" formatCode="0.000%"/>
    <numFmt numFmtId="172" formatCode="#,##0.00&quot; &quot;;&quot; (&quot;#,##0.00&quot;)&quot;;&quot; -&quot;#&quot; &quot;;@&quot; &quot;"/>
    <numFmt numFmtId="173" formatCode="[$-416]General"/>
    <numFmt numFmtId="174" formatCode="General_)"/>
    <numFmt numFmtId="175" formatCode="0.0000%"/>
    <numFmt numFmtId="176" formatCode="#,##0.00_ ;\-#,##0.00\ 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000000"/>
      <name val="Arial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/>
      <sz val="10"/>
      <color indexed="12"/>
      <name val="Arial"/>
      <family val="2"/>
    </font>
    <font>
      <b/>
      <sz val="10"/>
      <color indexed="81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name val="Courier"/>
      <family val="3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theme="6" tint="-0.499984740745262"/>
      <name val="Times New Roman"/>
      <family val="1"/>
    </font>
    <font>
      <sz val="12"/>
      <color theme="6" tint="-0.499984740745262"/>
      <name val="Calibri"/>
      <family val="2"/>
      <scheme val="minor"/>
    </font>
    <font>
      <sz val="8"/>
      <color theme="6" tint="-0.499984740745262"/>
      <name val="Times New Roman"/>
      <family val="1"/>
    </font>
    <font>
      <b/>
      <sz val="8"/>
      <color theme="6" tint="-0.499984740745262"/>
      <name val="Times New Roman"/>
      <family val="1"/>
    </font>
    <font>
      <sz val="10"/>
      <color theme="6" tint="-0.499984740745262"/>
      <name val="Arial"/>
      <family val="2"/>
    </font>
    <font>
      <sz val="9"/>
      <color theme="6" tint="-0.499984740745262"/>
      <name val="Times New Roman"/>
      <family val="1"/>
    </font>
    <font>
      <u/>
      <sz val="8"/>
      <color theme="6" tint="-0.499984740745262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5" tint="-0.499984740745262"/>
      <name val="Calibri"/>
      <family val="2"/>
      <scheme val="minor"/>
    </font>
    <font>
      <b/>
      <u/>
      <sz val="9"/>
      <color theme="5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double">
        <color theme="5"/>
      </right>
      <top style="double">
        <color theme="5"/>
      </top>
      <bottom style="double">
        <color theme="5"/>
      </bottom>
      <diagonal/>
    </border>
    <border>
      <left/>
      <right/>
      <top style="double">
        <color theme="5"/>
      </top>
      <bottom style="double">
        <color theme="5"/>
      </bottom>
      <diagonal/>
    </border>
    <border>
      <left style="double">
        <color theme="5"/>
      </left>
      <right/>
      <top style="double">
        <color theme="5"/>
      </top>
      <bottom style="double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/>
      <top/>
      <bottom style="medium">
        <color indexed="8"/>
      </bottom>
      <diagonal/>
    </border>
  </borders>
  <cellStyleXfs count="270">
    <xf numFmtId="0" fontId="0" fillId="0" borderId="0"/>
    <xf numFmtId="170" fontId="1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3" fillId="0" borderId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4" fillId="0" borderId="0"/>
    <xf numFmtId="0" fontId="14" fillId="0" borderId="0"/>
    <xf numFmtId="0" fontId="1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5" fontId="11" fillId="0" borderId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" fillId="0" borderId="1" applyNumberFormat="0" applyFill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9" fillId="0" borderId="0" applyFill="0" applyBorder="0" applyAlignment="0" applyProtection="0"/>
    <xf numFmtId="164" fontId="9" fillId="0" borderId="0" applyFill="0" applyBorder="0" applyAlignment="0" applyProtection="0"/>
    <xf numFmtId="164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" fillId="0" borderId="0"/>
    <xf numFmtId="0" fontId="9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3" fillId="0" borderId="0"/>
    <xf numFmtId="173" fontId="3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5" fillId="0" borderId="1" applyNumberFormat="0" applyFill="0" applyAlignment="0" applyProtection="0"/>
    <xf numFmtId="0" fontId="36" fillId="0" borderId="0"/>
    <xf numFmtId="0" fontId="36" fillId="0" borderId="0"/>
    <xf numFmtId="171" fontId="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34">
    <xf numFmtId="0" fontId="0" fillId="0" borderId="0" xfId="0"/>
    <xf numFmtId="4" fontId="23" fillId="0" borderId="0" xfId="0" applyNumberFormat="1" applyFont="1"/>
    <xf numFmtId="4" fontId="23" fillId="0" borderId="0" xfId="0" applyNumberFormat="1" applyFont="1" applyAlignment="1">
      <alignment horizontal="center"/>
    </xf>
    <xf numFmtId="0" fontId="23" fillId="0" borderId="0" xfId="0" applyFont="1"/>
    <xf numFmtId="4" fontId="23" fillId="3" borderId="0" xfId="0" applyNumberFormat="1" applyFont="1" applyFill="1"/>
    <xf numFmtId="0" fontId="24" fillId="4" borderId="2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 wrapText="1"/>
    </xf>
    <xf numFmtId="0" fontId="23" fillId="0" borderId="17" xfId="0" applyFont="1" applyBorder="1" applyAlignment="1">
      <alignment horizontal="center"/>
    </xf>
    <xf numFmtId="0" fontId="23" fillId="0" borderId="17" xfId="0" applyFont="1" applyBorder="1"/>
    <xf numFmtId="3" fontId="23" fillId="0" borderId="17" xfId="0" applyNumberFormat="1" applyFont="1" applyBorder="1" applyAlignment="1">
      <alignment horizontal="center"/>
    </xf>
    <xf numFmtId="10" fontId="23" fillId="0" borderId="17" xfId="69" applyNumberFormat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2" fontId="23" fillId="0" borderId="17" xfId="0" applyNumberFormat="1" applyFont="1" applyBorder="1" applyAlignment="1">
      <alignment horizontal="center"/>
    </xf>
    <xf numFmtId="0" fontId="23" fillId="3" borderId="17" xfId="0" applyFont="1" applyFill="1" applyBorder="1" applyAlignment="1">
      <alignment horizontal="center"/>
    </xf>
    <xf numFmtId="0" fontId="23" fillId="3" borderId="17" xfId="0" applyFont="1" applyFill="1" applyBorder="1"/>
    <xf numFmtId="3" fontId="23" fillId="3" borderId="17" xfId="0" applyNumberFormat="1" applyFont="1" applyFill="1" applyBorder="1" applyAlignment="1">
      <alignment horizontal="center"/>
    </xf>
    <xf numFmtId="10" fontId="23" fillId="3" borderId="17" xfId="69" applyNumberFormat="1" applyFont="1" applyFill="1" applyBorder="1" applyAlignment="1">
      <alignment horizontal="center"/>
    </xf>
    <xf numFmtId="14" fontId="23" fillId="0" borderId="18" xfId="0" applyNumberFormat="1" applyFont="1" applyBorder="1" applyAlignment="1">
      <alignment horizontal="center"/>
    </xf>
    <xf numFmtId="0" fontId="23" fillId="3" borderId="18" xfId="0" applyFont="1" applyFill="1" applyBorder="1"/>
    <xf numFmtId="3" fontId="23" fillId="3" borderId="18" xfId="0" applyNumberFormat="1" applyFont="1" applyFill="1" applyBorder="1" applyAlignment="1">
      <alignment horizontal="center"/>
    </xf>
    <xf numFmtId="10" fontId="23" fillId="3" borderId="18" xfId="69" applyNumberFormat="1" applyFont="1" applyFill="1" applyBorder="1" applyAlignment="1">
      <alignment horizontal="center"/>
    </xf>
    <xf numFmtId="0" fontId="23" fillId="0" borderId="18" xfId="0" applyFont="1" applyBorder="1"/>
    <xf numFmtId="3" fontId="23" fillId="0" borderId="18" xfId="0" applyNumberFormat="1" applyFont="1" applyBorder="1" applyAlignment="1">
      <alignment horizontal="center"/>
    </xf>
    <xf numFmtId="10" fontId="23" fillId="0" borderId="18" xfId="69" applyNumberFormat="1" applyFont="1" applyBorder="1" applyAlignment="1">
      <alignment horizontal="center"/>
    </xf>
    <xf numFmtId="0" fontId="25" fillId="0" borderId="0" xfId="70" applyAlignment="1" applyProtection="1"/>
    <xf numFmtId="0" fontId="23" fillId="0" borderId="17" xfId="0" applyFont="1" applyFill="1" applyBorder="1" applyAlignment="1">
      <alignment horizontal="center"/>
    </xf>
    <xf numFmtId="0" fontId="23" fillId="0" borderId="19" xfId="0" applyFont="1" applyFill="1" applyBorder="1"/>
    <xf numFmtId="2" fontId="23" fillId="3" borderId="20" xfId="0" applyNumberFormat="1" applyFont="1" applyFill="1" applyBorder="1" applyAlignment="1">
      <alignment horizontal="center"/>
    </xf>
    <xf numFmtId="10" fontId="23" fillId="0" borderId="19" xfId="69" applyNumberFormat="1" applyFont="1" applyFill="1" applyBorder="1" applyAlignment="1">
      <alignment horizontal="center"/>
    </xf>
    <xf numFmtId="10" fontId="23" fillId="0" borderId="19" xfId="69" applyNumberFormat="1" applyFont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0" fontId="23" fillId="0" borderId="18" xfId="0" applyFont="1" applyFill="1" applyBorder="1"/>
    <xf numFmtId="3" fontId="23" fillId="0" borderId="18" xfId="0" applyNumberFormat="1" applyFont="1" applyFill="1" applyBorder="1" applyAlignment="1">
      <alignment horizontal="center"/>
    </xf>
    <xf numFmtId="10" fontId="23" fillId="0" borderId="18" xfId="69" applyNumberFormat="1" applyFont="1" applyFill="1" applyBorder="1" applyAlignment="1">
      <alignment horizontal="center"/>
    </xf>
    <xf numFmtId="2" fontId="23" fillId="0" borderId="17" xfId="0" applyNumberFormat="1" applyFont="1" applyBorder="1" applyAlignment="1">
      <alignment horizontal="left"/>
    </xf>
    <xf numFmtId="0" fontId="23" fillId="3" borderId="20" xfId="0" applyFont="1" applyFill="1" applyBorder="1"/>
    <xf numFmtId="3" fontId="23" fillId="3" borderId="20" xfId="0" applyNumberFormat="1" applyFont="1" applyFill="1" applyBorder="1" applyAlignment="1">
      <alignment horizontal="center"/>
    </xf>
    <xf numFmtId="10" fontId="23" fillId="3" borderId="20" xfId="69" applyNumberFormat="1" applyFont="1" applyFill="1" applyBorder="1" applyAlignment="1">
      <alignment horizontal="center"/>
    </xf>
    <xf numFmtId="0" fontId="23" fillId="0" borderId="21" xfId="0" applyFont="1" applyBorder="1"/>
    <xf numFmtId="3" fontId="23" fillId="0" borderId="21" xfId="0" applyNumberFormat="1" applyFont="1" applyBorder="1" applyAlignment="1">
      <alignment horizontal="center"/>
    </xf>
    <xf numFmtId="10" fontId="23" fillId="0" borderId="21" xfId="69" applyNumberFormat="1" applyFont="1" applyBorder="1" applyAlignment="1">
      <alignment horizontal="center"/>
    </xf>
    <xf numFmtId="0" fontId="23" fillId="3" borderId="21" xfId="0" applyFont="1" applyFill="1" applyBorder="1"/>
    <xf numFmtId="3" fontId="23" fillId="3" borderId="21" xfId="0" applyNumberFormat="1" applyFont="1" applyFill="1" applyBorder="1" applyAlignment="1">
      <alignment horizontal="center"/>
    </xf>
    <xf numFmtId="10" fontId="23" fillId="3" borderId="21" xfId="69" applyNumberFormat="1" applyFont="1" applyFill="1" applyBorder="1" applyAlignment="1">
      <alignment horizontal="center"/>
    </xf>
    <xf numFmtId="2" fontId="23" fillId="0" borderId="21" xfId="0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3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2" fontId="23" fillId="0" borderId="6" xfId="0" applyNumberFormat="1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14" fontId="23" fillId="0" borderId="20" xfId="0" applyNumberFormat="1" applyFont="1" applyBorder="1" applyAlignment="1">
      <alignment horizontal="center"/>
    </xf>
    <xf numFmtId="0" fontId="27" fillId="0" borderId="0" xfId="60" applyFont="1" applyAlignment="1">
      <alignment wrapText="1"/>
    </xf>
    <xf numFmtId="43" fontId="27" fillId="0" borderId="0" xfId="60" applyNumberFormat="1" applyFont="1" applyAlignment="1">
      <alignment wrapText="1"/>
    </xf>
    <xf numFmtId="167" fontId="27" fillId="0" borderId="0" xfId="73" applyFont="1" applyAlignment="1">
      <alignment wrapText="1"/>
    </xf>
    <xf numFmtId="0" fontId="9" fillId="0" borderId="13" xfId="0" applyFont="1" applyBorder="1"/>
    <xf numFmtId="0" fontId="0" fillId="0" borderId="0" xfId="0" applyBorder="1"/>
    <xf numFmtId="0" fontId="0" fillId="0" borderId="4" xfId="0" applyBorder="1"/>
    <xf numFmtId="0" fontId="0" fillId="0" borderId="15" xfId="0" applyBorder="1"/>
    <xf numFmtId="0" fontId="0" fillId="0" borderId="16" xfId="0" applyBorder="1"/>
    <xf numFmtId="0" fontId="9" fillId="0" borderId="14" xfId="0" applyFont="1" applyBorder="1"/>
    <xf numFmtId="0" fontId="6" fillId="0" borderId="0" xfId="240"/>
    <xf numFmtId="0" fontId="29" fillId="0" borderId="59" xfId="240" applyFont="1" applyBorder="1" applyAlignment="1">
      <alignment horizontal="left"/>
    </xf>
    <xf numFmtId="0" fontId="29" fillId="0" borderId="2" xfId="240" applyFont="1" applyBorder="1" applyAlignment="1">
      <alignment horizontal="center"/>
    </xf>
    <xf numFmtId="0" fontId="29" fillId="0" borderId="60" xfId="240" applyFont="1" applyBorder="1" applyAlignment="1">
      <alignment horizontal="center"/>
    </xf>
    <xf numFmtId="0" fontId="6" fillId="0" borderId="59" xfId="240" applyBorder="1" applyAlignment="1">
      <alignment horizontal="left"/>
    </xf>
    <xf numFmtId="0" fontId="6" fillId="0" borderId="2" xfId="240" applyBorder="1" applyAlignment="1">
      <alignment horizontal="center"/>
    </xf>
    <xf numFmtId="43" fontId="6" fillId="0" borderId="2" xfId="241" applyFont="1" applyBorder="1" applyAlignment="1">
      <alignment horizontal="center"/>
    </xf>
    <xf numFmtId="43" fontId="6" fillId="0" borderId="60" xfId="241" applyFont="1" applyBorder="1" applyAlignment="1">
      <alignment horizontal="center"/>
    </xf>
    <xf numFmtId="43" fontId="29" fillId="0" borderId="63" xfId="241" applyFont="1" applyBorder="1" applyAlignment="1">
      <alignment horizontal="center"/>
    </xf>
    <xf numFmtId="0" fontId="29" fillId="0" borderId="0" xfId="240" applyFont="1" applyBorder="1" applyAlignment="1">
      <alignment horizontal="right"/>
    </xf>
    <xf numFmtId="43" fontId="29" fillId="0" borderId="0" xfId="241" applyFont="1" applyBorder="1" applyAlignment="1">
      <alignment horizontal="center"/>
    </xf>
    <xf numFmtId="0" fontId="29" fillId="0" borderId="56" xfId="240" applyFont="1" applyBorder="1" applyAlignment="1">
      <alignment horizontal="left"/>
    </xf>
    <xf numFmtId="0" fontId="29" fillId="0" borderId="57" xfId="240" applyFont="1" applyBorder="1" applyAlignment="1">
      <alignment horizontal="center"/>
    </xf>
    <xf numFmtId="0" fontId="29" fillId="0" borderId="58" xfId="240" applyFont="1" applyBorder="1" applyAlignment="1">
      <alignment horizontal="center"/>
    </xf>
    <xf numFmtId="0" fontId="6" fillId="0" borderId="59" xfId="240" applyBorder="1" applyAlignment="1"/>
    <xf numFmtId="43" fontId="6" fillId="0" borderId="60" xfId="240" applyNumberFormat="1" applyBorder="1" applyAlignment="1">
      <alignment horizontal="center"/>
    </xf>
    <xf numFmtId="43" fontId="6" fillId="0" borderId="60" xfId="240" applyNumberFormat="1" applyBorder="1"/>
    <xf numFmtId="43" fontId="29" fillId="0" borderId="63" xfId="240" applyNumberFormat="1" applyFont="1" applyBorder="1"/>
    <xf numFmtId="0" fontId="6" fillId="0" borderId="0" xfId="240" applyAlignment="1"/>
    <xf numFmtId="0" fontId="29" fillId="0" borderId="0" xfId="240" applyFont="1" applyAlignment="1"/>
    <xf numFmtId="0" fontId="6" fillId="0" borderId="0" xfId="240" applyAlignment="1">
      <alignment horizontal="left"/>
    </xf>
    <xf numFmtId="0" fontId="6" fillId="0" borderId="0" xfId="240" applyAlignment="1">
      <alignment horizontal="center"/>
    </xf>
    <xf numFmtId="43" fontId="6" fillId="0" borderId="0" xfId="241" applyFont="1" applyAlignment="1">
      <alignment horizontal="center"/>
    </xf>
    <xf numFmtId="0" fontId="29" fillId="0" borderId="0" xfId="240" applyFont="1" applyAlignment="1">
      <alignment horizontal="left"/>
    </xf>
    <xf numFmtId="0" fontId="29" fillId="0" borderId="0" xfId="240" applyFont="1" applyAlignment="1">
      <alignment horizontal="center"/>
    </xf>
    <xf numFmtId="43" fontId="29" fillId="0" borderId="0" xfId="241" applyFont="1" applyAlignment="1">
      <alignment horizontal="center"/>
    </xf>
    <xf numFmtId="43" fontId="29" fillId="0" borderId="57" xfId="241" applyFont="1" applyBorder="1" applyAlignment="1">
      <alignment horizontal="center"/>
    </xf>
    <xf numFmtId="43" fontId="29" fillId="0" borderId="58" xfId="241" applyFont="1" applyBorder="1" applyAlignment="1">
      <alignment horizontal="center"/>
    </xf>
    <xf numFmtId="0" fontId="29" fillId="0" borderId="56" xfId="240" applyFont="1" applyBorder="1" applyAlignment="1"/>
    <xf numFmtId="44" fontId="6" fillId="0" borderId="2" xfId="241" applyNumberFormat="1" applyFont="1" applyBorder="1" applyAlignment="1">
      <alignment horizontal="center"/>
    </xf>
    <xf numFmtId="44" fontId="6" fillId="0" borderId="60" xfId="241" applyNumberFormat="1" applyFont="1" applyBorder="1" applyAlignment="1">
      <alignment horizontal="center"/>
    </xf>
    <xf numFmtId="43" fontId="6" fillId="0" borderId="0" xfId="241" applyFont="1"/>
    <xf numFmtId="0" fontId="29" fillId="0" borderId="0" xfId="240" applyFont="1"/>
    <xf numFmtId="0" fontId="29" fillId="8" borderId="56" xfId="240" applyFont="1" applyFill="1" applyBorder="1"/>
    <xf numFmtId="0" fontId="29" fillId="8" borderId="57" xfId="240" applyFont="1" applyFill="1" applyBorder="1" applyAlignment="1">
      <alignment horizontal="center"/>
    </xf>
    <xf numFmtId="0" fontId="29" fillId="8" borderId="58" xfId="240" applyFont="1" applyFill="1" applyBorder="1" applyAlignment="1">
      <alignment horizontal="center"/>
    </xf>
    <xf numFmtId="0" fontId="6" fillId="0" borderId="59" xfId="240" applyBorder="1"/>
    <xf numFmtId="44" fontId="29" fillId="8" borderId="64" xfId="241" applyNumberFormat="1" applyFont="1" applyFill="1" applyBorder="1" applyAlignment="1">
      <alignment horizontal="center"/>
    </xf>
    <xf numFmtId="0" fontId="29" fillId="7" borderId="0" xfId="240" applyFont="1" applyFill="1" applyBorder="1" applyAlignment="1">
      <alignment horizontal="center"/>
    </xf>
    <xf numFmtId="0" fontId="29" fillId="8" borderId="65" xfId="240" applyFont="1" applyFill="1" applyBorder="1" applyAlignment="1">
      <alignment horizontal="center"/>
    </xf>
    <xf numFmtId="44" fontId="29" fillId="8" borderId="66" xfId="241" applyNumberFormat="1" applyFont="1" applyFill="1" applyBorder="1" applyAlignment="1">
      <alignment horizontal="center"/>
    </xf>
    <xf numFmtId="0" fontId="6" fillId="7" borderId="0" xfId="240" applyFill="1"/>
    <xf numFmtId="44" fontId="29" fillId="7" borderId="0" xfId="241" applyNumberFormat="1" applyFont="1" applyFill="1" applyBorder="1" applyAlignment="1">
      <alignment horizontal="center"/>
    </xf>
    <xf numFmtId="44" fontId="29" fillId="8" borderId="63" xfId="241" applyNumberFormat="1" applyFont="1" applyFill="1" applyBorder="1" applyAlignment="1">
      <alignment horizontal="center"/>
    </xf>
    <xf numFmtId="0" fontId="29" fillId="0" borderId="0" xfId="240" applyFont="1" applyBorder="1" applyAlignment="1">
      <alignment horizontal="center"/>
    </xf>
    <xf numFmtId="43" fontId="29" fillId="0" borderId="64" xfId="241" applyFont="1" applyBorder="1" applyAlignment="1">
      <alignment horizontal="center"/>
    </xf>
    <xf numFmtId="43" fontId="29" fillId="0" borderId="2" xfId="241" applyFont="1" applyBorder="1" applyAlignment="1">
      <alignment horizontal="center"/>
    </xf>
    <xf numFmtId="0" fontId="31" fillId="0" borderId="0" xfId="60" applyFont="1" applyAlignment="1">
      <alignment wrapText="1"/>
    </xf>
    <xf numFmtId="0" fontId="32" fillId="0" borderId="0" xfId="60" applyFont="1" applyAlignment="1">
      <alignment wrapText="1"/>
    </xf>
    <xf numFmtId="0" fontId="31" fillId="9" borderId="2" xfId="60" applyFont="1" applyFill="1" applyBorder="1" applyAlignment="1">
      <alignment horizontal="center" vertical="center" wrapText="1"/>
    </xf>
    <xf numFmtId="166" fontId="32" fillId="7" borderId="2" xfId="60" applyNumberFormat="1" applyFont="1" applyFill="1" applyBorder="1" applyAlignment="1">
      <alignment vertical="center" wrapText="1"/>
    </xf>
    <xf numFmtId="0" fontId="32" fillId="7" borderId="6" xfId="60" applyFont="1" applyFill="1" applyBorder="1" applyAlignment="1">
      <alignment horizontal="center" vertical="center" wrapText="1"/>
    </xf>
    <xf numFmtId="0" fontId="32" fillId="0" borderId="30" xfId="60" applyFont="1" applyBorder="1" applyAlignment="1">
      <alignment horizontal="center" vertical="center" wrapText="1"/>
    </xf>
    <xf numFmtId="10" fontId="32" fillId="0" borderId="44" xfId="72" applyNumberFormat="1" applyFont="1" applyBorder="1" applyAlignment="1">
      <alignment horizontal="center" vertical="center" wrapText="1"/>
    </xf>
    <xf numFmtId="166" fontId="32" fillId="0" borderId="33" xfId="71" applyFont="1" applyBorder="1" applyAlignment="1">
      <alignment vertical="center" wrapText="1"/>
    </xf>
    <xf numFmtId="0" fontId="32" fillId="0" borderId="40" xfId="60" applyFont="1" applyBorder="1" applyAlignment="1">
      <alignment horizontal="center" vertical="center" wrapText="1"/>
    </xf>
    <xf numFmtId="0" fontId="31" fillId="0" borderId="30" xfId="60" applyFont="1" applyBorder="1" applyAlignment="1">
      <alignment horizontal="center" vertical="center" wrapText="1"/>
    </xf>
    <xf numFmtId="10" fontId="32" fillId="0" borderId="2" xfId="72" applyNumberFormat="1" applyFont="1" applyBorder="1" applyAlignment="1">
      <alignment horizontal="center" vertical="center" wrapText="1"/>
    </xf>
    <xf numFmtId="0" fontId="31" fillId="6" borderId="39" xfId="60" applyFont="1" applyFill="1" applyBorder="1" applyAlignment="1">
      <alignment horizontal="center" vertical="center" wrapText="1"/>
    </xf>
    <xf numFmtId="0" fontId="31" fillId="6" borderId="25" xfId="60" applyFont="1" applyFill="1" applyBorder="1" applyAlignment="1">
      <alignment horizontal="center" vertical="center" wrapText="1"/>
    </xf>
    <xf numFmtId="0" fontId="32" fillId="0" borderId="0" xfId="60" applyFont="1" applyFill="1" applyAlignment="1">
      <alignment wrapText="1"/>
    </xf>
    <xf numFmtId="43" fontId="32" fillId="0" borderId="0" xfId="60" applyNumberFormat="1" applyFont="1" applyAlignment="1">
      <alignment wrapText="1"/>
    </xf>
    <xf numFmtId="10" fontId="32" fillId="0" borderId="54" xfId="72" applyNumberFormat="1" applyFont="1" applyBorder="1" applyAlignment="1">
      <alignment horizontal="center" vertical="center" wrapText="1"/>
    </xf>
    <xf numFmtId="166" fontId="32" fillId="0" borderId="46" xfId="71" applyFont="1" applyBorder="1" applyAlignment="1">
      <alignment vertical="center" wrapText="1"/>
    </xf>
    <xf numFmtId="0" fontId="31" fillId="5" borderId="25" xfId="60" applyFont="1" applyFill="1" applyBorder="1" applyAlignment="1">
      <alignment horizontal="center" vertical="center" wrapText="1"/>
    </xf>
    <xf numFmtId="167" fontId="32" fillId="0" borderId="0" xfId="60" applyNumberFormat="1" applyFont="1" applyAlignment="1">
      <alignment wrapText="1"/>
    </xf>
    <xf numFmtId="0" fontId="31" fillId="0" borderId="0" xfId="60" applyFont="1" applyAlignment="1">
      <alignment vertical="center" wrapText="1"/>
    </xf>
    <xf numFmtId="0" fontId="31" fillId="0" borderId="0" xfId="60" applyFont="1" applyAlignment="1">
      <alignment vertical="center"/>
    </xf>
    <xf numFmtId="0" fontId="32" fillId="0" borderId="0" xfId="60" applyFont="1" applyAlignment="1">
      <alignment vertical="center" wrapText="1"/>
    </xf>
    <xf numFmtId="0" fontId="32" fillId="7" borderId="0" xfId="60" applyFont="1" applyFill="1" applyAlignment="1">
      <alignment horizontal="left" vertical="center"/>
    </xf>
    <xf numFmtId="0" fontId="32" fillId="0" borderId="0" xfId="60" applyFont="1" applyAlignment="1">
      <alignment horizontal="left" vertical="center" wrapText="1"/>
    </xf>
    <xf numFmtId="0" fontId="31" fillId="0" borderId="0" xfId="60" applyFont="1" applyAlignment="1">
      <alignment horizontal="left" vertical="center"/>
    </xf>
    <xf numFmtId="0" fontId="32" fillId="0" borderId="2" xfId="60" applyFont="1" applyBorder="1" applyAlignment="1">
      <alignment horizontal="center" vertical="center" wrapText="1"/>
    </xf>
    <xf numFmtId="14" fontId="32" fillId="7" borderId="2" xfId="60" applyNumberFormat="1" applyFont="1" applyFill="1" applyBorder="1" applyAlignment="1">
      <alignment horizontal="center" vertical="center" wrapText="1"/>
    </xf>
    <xf numFmtId="0" fontId="32" fillId="0" borderId="8" xfId="60" applyFont="1" applyBorder="1" applyAlignment="1">
      <alignment horizontal="left" vertical="center" wrapText="1"/>
    </xf>
    <xf numFmtId="0" fontId="32" fillId="7" borderId="2" xfId="60" applyFont="1" applyFill="1" applyBorder="1" applyAlignment="1">
      <alignment horizontal="center" vertical="center" wrapText="1"/>
    </xf>
    <xf numFmtId="0" fontId="32" fillId="0" borderId="3" xfId="60" applyFont="1" applyBorder="1" applyAlignment="1">
      <alignment horizontal="center" vertical="center" wrapText="1"/>
    </xf>
    <xf numFmtId="0" fontId="32" fillId="0" borderId="16" xfId="60" applyFont="1" applyBorder="1" applyAlignment="1">
      <alignment horizontal="left" vertical="center" wrapText="1"/>
    </xf>
    <xf numFmtId="0" fontId="32" fillId="0" borderId="0" xfId="60" applyFont="1" applyAlignment="1">
      <alignment horizontal="justify" vertical="center" wrapText="1"/>
    </xf>
    <xf numFmtId="0" fontId="31" fillId="5" borderId="2" xfId="60" applyFont="1" applyFill="1" applyBorder="1" applyAlignment="1">
      <alignment horizontal="center" vertical="center" wrapText="1"/>
    </xf>
    <xf numFmtId="0" fontId="32" fillId="7" borderId="2" xfId="60" applyNumberFormat="1" applyFont="1" applyFill="1" applyBorder="1" applyAlignment="1">
      <alignment horizontal="center" vertical="center" wrapText="1"/>
    </xf>
    <xf numFmtId="166" fontId="32" fillId="0" borderId="2" xfId="60" applyNumberFormat="1" applyFont="1" applyBorder="1" applyAlignment="1">
      <alignment horizontal="center" vertical="center" wrapText="1"/>
    </xf>
    <xf numFmtId="0" fontId="31" fillId="0" borderId="0" xfId="60" applyFont="1" applyAlignment="1">
      <alignment horizontal="justify" vertical="center" wrapText="1"/>
    </xf>
    <xf numFmtId="0" fontId="31" fillId="0" borderId="7" xfId="60" applyFont="1" applyBorder="1" applyAlignment="1">
      <alignment horizontal="left" vertical="center"/>
    </xf>
    <xf numFmtId="0" fontId="32" fillId="0" borderId="12" xfId="60" applyFont="1" applyBorder="1" applyAlignment="1">
      <alignment vertical="center" wrapText="1"/>
    </xf>
    <xf numFmtId="0" fontId="32" fillId="0" borderId="8" xfId="60" applyFont="1" applyBorder="1" applyAlignment="1">
      <alignment vertical="center" wrapText="1"/>
    </xf>
    <xf numFmtId="0" fontId="31" fillId="0" borderId="2" xfId="60" applyFont="1" applyBorder="1" applyAlignment="1">
      <alignment horizontal="center" vertical="center" wrapText="1"/>
    </xf>
    <xf numFmtId="0" fontId="31" fillId="0" borderId="3" xfId="60" applyFont="1" applyBorder="1" applyAlignment="1">
      <alignment horizontal="center" vertical="center" wrapText="1"/>
    </xf>
    <xf numFmtId="14" fontId="31" fillId="3" borderId="2" xfId="60" applyNumberFormat="1" applyFont="1" applyFill="1" applyBorder="1" applyAlignment="1">
      <alignment vertical="center" wrapText="1"/>
    </xf>
    <xf numFmtId="0" fontId="31" fillId="5" borderId="22" xfId="60" applyFont="1" applyFill="1" applyBorder="1" applyAlignment="1">
      <alignment horizontal="right" vertical="center" wrapText="1"/>
    </xf>
    <xf numFmtId="0" fontId="31" fillId="5" borderId="24" xfId="60" applyFont="1" applyFill="1" applyBorder="1" applyAlignment="1">
      <alignment horizontal="center" vertical="center" wrapText="1"/>
    </xf>
    <xf numFmtId="0" fontId="31" fillId="5" borderId="25" xfId="60" applyFont="1" applyFill="1" applyBorder="1" applyAlignment="1">
      <alignment vertical="center" wrapText="1"/>
    </xf>
    <xf numFmtId="0" fontId="32" fillId="0" borderId="26" xfId="60" applyFont="1" applyBorder="1" applyAlignment="1">
      <alignment horizontal="center" vertical="center" wrapText="1"/>
    </xf>
    <xf numFmtId="0" fontId="32" fillId="0" borderId="28" xfId="60" applyFont="1" applyBorder="1" applyAlignment="1">
      <alignment vertical="center" wrapText="1"/>
    </xf>
    <xf numFmtId="166" fontId="32" fillId="0" borderId="29" xfId="71" applyFont="1" applyBorder="1" applyAlignment="1">
      <alignment vertical="center" wrapText="1"/>
    </xf>
    <xf numFmtId="9" fontId="32" fillId="0" borderId="32" xfId="60" applyNumberFormat="1" applyFont="1" applyBorder="1" applyAlignment="1">
      <alignment horizontal="center" vertical="center" wrapText="1"/>
    </xf>
    <xf numFmtId="0" fontId="32" fillId="0" borderId="32" xfId="60" applyFont="1" applyBorder="1" applyAlignment="1">
      <alignment vertical="center" wrapText="1"/>
    </xf>
    <xf numFmtId="9" fontId="32" fillId="0" borderId="32" xfId="72" applyFont="1" applyBorder="1" applyAlignment="1">
      <alignment horizontal="center" vertical="center" wrapText="1"/>
    </xf>
    <xf numFmtId="9" fontId="32" fillId="0" borderId="36" xfId="60" applyNumberFormat="1" applyFont="1" applyBorder="1" applyAlignment="1">
      <alignment horizontal="center" vertical="center" wrapText="1"/>
    </xf>
    <xf numFmtId="0" fontId="32" fillId="5" borderId="22" xfId="60" applyFont="1" applyFill="1" applyBorder="1" applyAlignment="1">
      <alignment vertical="center" wrapText="1"/>
    </xf>
    <xf numFmtId="0" fontId="31" fillId="5" borderId="38" xfId="60" applyFont="1" applyFill="1" applyBorder="1" applyAlignment="1">
      <alignment vertical="center" wrapText="1"/>
    </xf>
    <xf numFmtId="166" fontId="31" fillId="5" borderId="39" xfId="60" applyNumberFormat="1" applyFont="1" applyFill="1" applyBorder="1" applyAlignment="1">
      <alignment vertical="center" wrapText="1"/>
    </xf>
    <xf numFmtId="0" fontId="31" fillId="5" borderId="24" xfId="60" applyFont="1" applyFill="1" applyBorder="1" applyAlignment="1">
      <alignment vertical="center" wrapText="1"/>
    </xf>
    <xf numFmtId="165" fontId="32" fillId="0" borderId="28" xfId="60" applyNumberFormat="1" applyFont="1" applyBorder="1" applyAlignment="1">
      <alignment horizontal="center" vertical="center" wrapText="1"/>
    </xf>
    <xf numFmtId="166" fontId="32" fillId="0" borderId="33" xfId="71" applyFont="1" applyFill="1" applyBorder="1" applyAlignment="1">
      <alignment vertical="center" wrapText="1"/>
    </xf>
    <xf numFmtId="166" fontId="32" fillId="0" borderId="41" xfId="71" applyFont="1" applyBorder="1" applyAlignment="1">
      <alignment vertical="center" wrapText="1"/>
    </xf>
    <xf numFmtId="0" fontId="32" fillId="5" borderId="25" xfId="60" applyFont="1" applyFill="1" applyBorder="1" applyAlignment="1">
      <alignment vertical="center" wrapText="1"/>
    </xf>
    <xf numFmtId="0" fontId="31" fillId="5" borderId="42" xfId="60" applyFont="1" applyFill="1" applyBorder="1" applyAlignment="1">
      <alignment vertical="center" wrapText="1"/>
    </xf>
    <xf numFmtId="166" fontId="31" fillId="5" borderId="25" xfId="60" applyNumberFormat="1" applyFont="1" applyFill="1" applyBorder="1" applyAlignment="1">
      <alignment vertical="center" wrapText="1"/>
    </xf>
    <xf numFmtId="165" fontId="32" fillId="0" borderId="28" xfId="60" applyNumberFormat="1" applyFont="1" applyBorder="1" applyAlignment="1">
      <alignment vertical="center" wrapText="1"/>
    </xf>
    <xf numFmtId="166" fontId="32" fillId="0" borderId="29" xfId="71" applyFont="1" applyFill="1" applyBorder="1" applyAlignment="1">
      <alignment vertical="center" wrapText="1"/>
    </xf>
    <xf numFmtId="10" fontId="32" fillId="0" borderId="43" xfId="72" applyNumberFormat="1" applyFont="1" applyBorder="1" applyAlignment="1">
      <alignment horizontal="center" vertical="center" wrapText="1"/>
    </xf>
    <xf numFmtId="10" fontId="32" fillId="0" borderId="45" xfId="72" applyNumberFormat="1" applyFont="1" applyBorder="1" applyAlignment="1">
      <alignment horizontal="center" vertical="center" wrapText="1"/>
    </xf>
    <xf numFmtId="10" fontId="31" fillId="5" borderId="25" xfId="60" applyNumberFormat="1" applyFont="1" applyFill="1" applyBorder="1" applyAlignment="1">
      <alignment horizontal="center" vertical="center" wrapText="1"/>
    </xf>
    <xf numFmtId="10" fontId="32" fillId="0" borderId="44" xfId="72" applyNumberFormat="1" applyFont="1" applyFill="1" applyBorder="1" applyAlignment="1">
      <alignment horizontal="center" vertical="center" wrapText="1"/>
    </xf>
    <xf numFmtId="10" fontId="31" fillId="0" borderId="44" xfId="72" applyNumberFormat="1" applyFont="1" applyBorder="1" applyAlignment="1">
      <alignment horizontal="center" vertical="center" wrapText="1"/>
    </xf>
    <xf numFmtId="166" fontId="31" fillId="0" borderId="33" xfId="71" applyFont="1" applyBorder="1" applyAlignment="1">
      <alignment vertical="center" wrapText="1"/>
    </xf>
    <xf numFmtId="10" fontId="32" fillId="0" borderId="47" xfId="60" applyNumberFormat="1" applyFont="1" applyBorder="1" applyAlignment="1">
      <alignment horizontal="center" vertical="center" wrapText="1"/>
    </xf>
    <xf numFmtId="166" fontId="32" fillId="0" borderId="48" xfId="71" applyFont="1" applyBorder="1" applyAlignment="1">
      <alignment vertical="center" wrapText="1"/>
    </xf>
    <xf numFmtId="10" fontId="32" fillId="0" borderId="49" xfId="72" applyNumberFormat="1" applyFont="1" applyFill="1" applyBorder="1" applyAlignment="1">
      <alignment horizontal="center" vertical="center" wrapText="1"/>
    </xf>
    <xf numFmtId="10" fontId="32" fillId="0" borderId="44" xfId="60" applyNumberFormat="1" applyFont="1" applyFill="1" applyBorder="1" applyAlignment="1">
      <alignment horizontal="center" vertical="center" wrapText="1"/>
    </xf>
    <xf numFmtId="10" fontId="32" fillId="0" borderId="50" xfId="72" applyNumberFormat="1" applyFont="1" applyBorder="1" applyAlignment="1">
      <alignment horizontal="center" vertical="center" wrapText="1"/>
    </xf>
    <xf numFmtId="166" fontId="31" fillId="5" borderId="25" xfId="60" applyNumberFormat="1" applyFont="1" applyFill="1" applyBorder="1" applyAlignment="1">
      <alignment horizontal="center" vertical="center" wrapText="1"/>
    </xf>
    <xf numFmtId="10" fontId="32" fillId="0" borderId="43" xfId="60" applyNumberFormat="1" applyFont="1" applyBorder="1" applyAlignment="1">
      <alignment horizontal="center" vertical="center" wrapText="1"/>
    </xf>
    <xf numFmtId="0" fontId="32" fillId="0" borderId="0" xfId="60" applyFont="1" applyAlignment="1">
      <alignment vertical="center"/>
    </xf>
    <xf numFmtId="9" fontId="32" fillId="0" borderId="44" xfId="72" applyFont="1" applyBorder="1" applyAlignment="1">
      <alignment horizontal="center" vertical="center" wrapText="1"/>
    </xf>
    <xf numFmtId="44" fontId="31" fillId="5" borderId="25" xfId="60" applyNumberFormat="1" applyFont="1" applyFill="1" applyBorder="1" applyAlignment="1">
      <alignment horizontal="center" vertical="center" wrapText="1"/>
    </xf>
    <xf numFmtId="0" fontId="31" fillId="6" borderId="22" xfId="60" applyFont="1" applyFill="1" applyBorder="1" applyAlignment="1">
      <alignment horizontal="center" vertical="center" wrapText="1"/>
    </xf>
    <xf numFmtId="0" fontId="32" fillId="0" borderId="51" xfId="60" applyFont="1" applyBorder="1" applyAlignment="1">
      <alignment horizontal="center" vertical="center" wrapText="1"/>
    </xf>
    <xf numFmtId="0" fontId="32" fillId="0" borderId="53" xfId="60" applyFont="1" applyBorder="1" applyAlignment="1">
      <alignment horizontal="center" vertical="center" wrapText="1"/>
    </xf>
    <xf numFmtId="0" fontId="31" fillId="0" borderId="0" xfId="60" applyFont="1" applyFill="1" applyBorder="1" applyAlignment="1">
      <alignment vertical="center" wrapText="1"/>
    </xf>
    <xf numFmtId="10" fontId="31" fillId="0" borderId="0" xfId="72" applyNumberFormat="1" applyFont="1" applyFill="1" applyBorder="1" applyAlignment="1">
      <alignment horizontal="center" vertical="center" wrapText="1"/>
    </xf>
    <xf numFmtId="10" fontId="31" fillId="0" borderId="0" xfId="60" applyNumberFormat="1" applyFont="1" applyFill="1" applyBorder="1" applyAlignment="1">
      <alignment horizontal="center" vertical="center" wrapText="1"/>
    </xf>
    <xf numFmtId="166" fontId="31" fillId="0" borderId="0" xfId="60" applyNumberFormat="1" applyFont="1" applyFill="1" applyBorder="1" applyAlignment="1">
      <alignment vertical="center" wrapText="1"/>
    </xf>
    <xf numFmtId="0" fontId="32" fillId="0" borderId="0" xfId="60" applyFont="1" applyFill="1" applyAlignment="1">
      <alignment vertical="center" wrapText="1"/>
    </xf>
    <xf numFmtId="167" fontId="31" fillId="0" borderId="39" xfId="73" applyFont="1" applyFill="1" applyBorder="1" applyAlignment="1">
      <alignment vertical="center" wrapText="1"/>
    </xf>
    <xf numFmtId="166" fontId="32" fillId="0" borderId="55" xfId="71" applyFont="1" applyBorder="1" applyAlignment="1">
      <alignment vertical="center" wrapText="1"/>
    </xf>
    <xf numFmtId="166" fontId="32" fillId="0" borderId="0" xfId="60" applyNumberFormat="1" applyFont="1" applyAlignment="1">
      <alignment vertical="center" wrapText="1"/>
    </xf>
    <xf numFmtId="166" fontId="31" fillId="0" borderId="0" xfId="71" applyFont="1" applyBorder="1" applyAlignment="1">
      <alignment vertical="center" wrapText="1"/>
    </xf>
    <xf numFmtId="167" fontId="31" fillId="0" borderId="0" xfId="35" applyFont="1" applyAlignment="1">
      <alignment vertical="center" wrapText="1"/>
    </xf>
    <xf numFmtId="166" fontId="31" fillId="5" borderId="25" xfId="71" applyFont="1" applyFill="1" applyBorder="1" applyAlignment="1">
      <alignment vertical="center" wrapText="1"/>
    </xf>
    <xf numFmtId="10" fontId="32" fillId="0" borderId="0" xfId="60" applyNumberFormat="1" applyFont="1" applyAlignment="1">
      <alignment vertical="center" wrapText="1"/>
    </xf>
    <xf numFmtId="166" fontId="31" fillId="0" borderId="46" xfId="71" applyFont="1" applyBorder="1" applyAlignment="1">
      <alignment vertical="center" wrapText="1"/>
    </xf>
    <xf numFmtId="166" fontId="31" fillId="3" borderId="25" xfId="71" applyFont="1" applyFill="1" applyBorder="1" applyAlignment="1">
      <alignment vertical="center" wrapText="1"/>
    </xf>
    <xf numFmtId="167" fontId="32" fillId="0" borderId="0" xfId="60" applyNumberFormat="1" applyFont="1" applyAlignment="1">
      <alignment vertical="center" wrapText="1"/>
    </xf>
    <xf numFmtId="0" fontId="31" fillId="0" borderId="0" xfId="60" applyFont="1" applyAlignment="1">
      <alignment horizontal="center" vertical="center" wrapText="1"/>
    </xf>
    <xf numFmtId="43" fontId="32" fillId="0" borderId="0" xfId="60" applyNumberFormat="1" applyFont="1" applyAlignment="1">
      <alignment vertical="center" wrapText="1"/>
    </xf>
    <xf numFmtId="167" fontId="32" fillId="0" borderId="0" xfId="35" applyFont="1" applyAlignment="1">
      <alignment vertical="center" wrapText="1"/>
    </xf>
    <xf numFmtId="0" fontId="31" fillId="0" borderId="0" xfId="60" applyFont="1" applyAlignment="1">
      <alignment horizontal="right" vertical="center" wrapText="1"/>
    </xf>
    <xf numFmtId="0" fontId="32" fillId="7" borderId="0" xfId="60" applyFont="1" applyFill="1" applyAlignment="1">
      <alignment horizontal="right" vertical="center" wrapText="1"/>
    </xf>
    <xf numFmtId="0" fontId="32" fillId="0" borderId="12" xfId="60" applyFont="1" applyBorder="1" applyAlignment="1">
      <alignment horizontal="right" vertical="center" wrapText="1"/>
    </xf>
    <xf numFmtId="0" fontId="32" fillId="0" borderId="15" xfId="60" applyFont="1" applyBorder="1" applyAlignment="1">
      <alignment horizontal="right" vertical="center" wrapText="1"/>
    </xf>
    <xf numFmtId="0" fontId="32" fillId="0" borderId="0" xfId="60" applyFont="1" applyAlignment="1">
      <alignment horizontal="right" vertical="center" wrapText="1"/>
    </xf>
    <xf numFmtId="0" fontId="32" fillId="7" borderId="7" xfId="60" applyFont="1" applyFill="1" applyBorder="1" applyAlignment="1">
      <alignment horizontal="right" vertical="center" wrapText="1"/>
    </xf>
    <xf numFmtId="0" fontId="32" fillId="0" borderId="7" xfId="60" applyFont="1" applyBorder="1" applyAlignment="1">
      <alignment horizontal="right" vertical="center" wrapText="1"/>
    </xf>
    <xf numFmtId="0" fontId="32" fillId="0" borderId="10" xfId="60" applyFont="1" applyBorder="1" applyAlignment="1">
      <alignment horizontal="right" vertical="center" wrapText="1"/>
    </xf>
    <xf numFmtId="0" fontId="31" fillId="5" borderId="23" xfId="60" applyFont="1" applyFill="1" applyBorder="1" applyAlignment="1">
      <alignment horizontal="right" vertical="center" wrapText="1"/>
    </xf>
    <xf numFmtId="0" fontId="32" fillId="0" borderId="27" xfId="60" applyFont="1" applyBorder="1" applyAlignment="1">
      <alignment horizontal="right" vertical="center" wrapText="1"/>
    </xf>
    <xf numFmtId="0" fontId="32" fillId="0" borderId="31" xfId="60" applyFont="1" applyBorder="1" applyAlignment="1">
      <alignment horizontal="right" vertical="center" wrapText="1"/>
    </xf>
    <xf numFmtId="0" fontId="32" fillId="0" borderId="34" xfId="60" applyFont="1" applyBorder="1" applyAlignment="1">
      <alignment horizontal="right" vertical="center" wrapText="1"/>
    </xf>
    <xf numFmtId="0" fontId="32" fillId="0" borderId="35" xfId="60" applyFont="1" applyBorder="1" applyAlignment="1">
      <alignment horizontal="right" vertical="center" wrapText="1"/>
    </xf>
    <xf numFmtId="0" fontId="31" fillId="5" borderId="37" xfId="60" applyFont="1" applyFill="1" applyBorder="1" applyAlignment="1">
      <alignment horizontal="right" vertical="center" wrapText="1"/>
    </xf>
    <xf numFmtId="0" fontId="31" fillId="6" borderId="25" xfId="60" applyFont="1" applyFill="1" applyBorder="1" applyAlignment="1">
      <alignment horizontal="right" vertical="center" wrapText="1"/>
    </xf>
    <xf numFmtId="0" fontId="32" fillId="0" borderId="43" xfId="60" applyFont="1" applyBorder="1" applyAlignment="1">
      <alignment horizontal="right" vertical="center" wrapText="1"/>
    </xf>
    <xf numFmtId="0" fontId="32" fillId="0" borderId="44" xfId="60" applyFont="1" applyBorder="1" applyAlignment="1">
      <alignment horizontal="right" vertical="center" wrapText="1"/>
    </xf>
    <xf numFmtId="0" fontId="32" fillId="0" borderId="45" xfId="60" applyFont="1" applyBorder="1" applyAlignment="1">
      <alignment horizontal="right" vertical="center" wrapText="1"/>
    </xf>
    <xf numFmtId="0" fontId="31" fillId="6" borderId="23" xfId="60" applyFont="1" applyFill="1" applyBorder="1" applyAlignment="1">
      <alignment horizontal="right" vertical="center" wrapText="1"/>
    </xf>
    <xf numFmtId="0" fontId="32" fillId="0" borderId="52" xfId="60" applyFont="1" applyBorder="1" applyAlignment="1">
      <alignment horizontal="right" vertical="center" wrapText="1"/>
    </xf>
    <xf numFmtId="0" fontId="32" fillId="0" borderId="49" xfId="60" applyFont="1" applyBorder="1" applyAlignment="1">
      <alignment horizontal="right" vertical="center" wrapText="1"/>
    </xf>
    <xf numFmtId="0" fontId="31" fillId="0" borderId="0" xfId="60" applyFont="1" applyFill="1" applyBorder="1" applyAlignment="1">
      <alignment horizontal="right" vertical="center" wrapText="1"/>
    </xf>
    <xf numFmtId="0" fontId="31" fillId="0" borderId="44" xfId="60" applyFont="1" applyBorder="1" applyAlignment="1">
      <alignment horizontal="right" vertical="center" wrapText="1"/>
    </xf>
    <xf numFmtId="10" fontId="35" fillId="0" borderId="0" xfId="69" applyNumberFormat="1" applyFont="1" applyAlignment="1">
      <alignment horizontal="left" vertical="center" wrapText="1"/>
    </xf>
    <xf numFmtId="0" fontId="9" fillId="0" borderId="0" xfId="60"/>
    <xf numFmtId="174" fontId="38" fillId="7" borderId="0" xfId="261" applyNumberFormat="1" applyFont="1" applyFill="1" applyBorder="1" applyAlignment="1">
      <alignment horizontal="right" vertical="center"/>
    </xf>
    <xf numFmtId="174" fontId="39" fillId="7" borderId="0" xfId="261" applyNumberFormat="1" applyFont="1" applyFill="1" applyBorder="1" applyAlignment="1">
      <alignment horizontal="right" vertical="center"/>
    </xf>
    <xf numFmtId="49" fontId="39" fillId="0" borderId="0" xfId="261" applyNumberFormat="1" applyFont="1" applyBorder="1" applyAlignment="1">
      <alignment horizontal="left" vertical="center"/>
    </xf>
    <xf numFmtId="49" fontId="39" fillId="0" borderId="0" xfId="262" applyNumberFormat="1" applyFont="1" applyBorder="1" applyAlignment="1">
      <alignment horizontal="left" vertical="center"/>
    </xf>
    <xf numFmtId="174" fontId="34" fillId="10" borderId="70" xfId="261" applyNumberFormat="1" applyFont="1" applyFill="1" applyBorder="1" applyAlignment="1">
      <alignment horizontal="right" vertical="center" wrapText="1"/>
    </xf>
    <xf numFmtId="167" fontId="39" fillId="0" borderId="2" xfId="191" applyFont="1" applyBorder="1" applyAlignment="1">
      <alignment horizontal="center" vertical="center" wrapText="1"/>
    </xf>
    <xf numFmtId="167" fontId="39" fillId="0" borderId="2" xfId="263" applyNumberFormat="1" applyFont="1" applyBorder="1" applyAlignment="1">
      <alignment vertical="center"/>
    </xf>
    <xf numFmtId="167" fontId="38" fillId="9" borderId="2" xfId="263" applyNumberFormat="1" applyFont="1" applyFill="1" applyBorder="1" applyAlignment="1">
      <alignment vertical="center"/>
    </xf>
    <xf numFmtId="10" fontId="39" fillId="0" borderId="2" xfId="137" applyNumberFormat="1" applyFont="1" applyBorder="1" applyAlignment="1">
      <alignment horizontal="center" vertical="center"/>
    </xf>
    <xf numFmtId="0" fontId="9" fillId="0" borderId="0" xfId="60" applyAlignment="1">
      <alignment vertical="center"/>
    </xf>
    <xf numFmtId="0" fontId="39" fillId="0" borderId="0" xfId="60" applyFont="1" applyAlignment="1">
      <alignment horizontal="right"/>
    </xf>
    <xf numFmtId="0" fontId="39" fillId="0" borderId="0" xfId="60" applyFont="1"/>
    <xf numFmtId="9" fontId="9" fillId="0" borderId="0" xfId="60" applyNumberFormat="1"/>
    <xf numFmtId="10" fontId="9" fillId="0" borderId="0" xfId="60" applyNumberFormat="1"/>
    <xf numFmtId="0" fontId="32" fillId="0" borderId="7" xfId="60" applyFont="1" applyBorder="1" applyAlignment="1">
      <alignment horizontal="right" vertical="center" wrapText="1"/>
    </xf>
    <xf numFmtId="0" fontId="31" fillId="0" borderId="0" xfId="60" applyFont="1" applyAlignment="1">
      <alignment horizontal="center" vertical="center" wrapText="1"/>
    </xf>
    <xf numFmtId="0" fontId="32" fillId="0" borderId="0" xfId="60" applyFont="1" applyAlignment="1">
      <alignment horizontal="left" vertical="center" wrapText="1"/>
    </xf>
    <xf numFmtId="0" fontId="31" fillId="5" borderId="2" xfId="60" applyFont="1" applyFill="1" applyBorder="1" applyAlignment="1">
      <alignment horizontal="center" vertical="center" wrapText="1"/>
    </xf>
    <xf numFmtId="0" fontId="32" fillId="0" borderId="0" xfId="60" applyFont="1" applyAlignment="1">
      <alignment horizontal="justify" vertical="center" wrapText="1"/>
    </xf>
    <xf numFmtId="0" fontId="32" fillId="0" borderId="30" xfId="60" applyFont="1" applyBorder="1" applyAlignment="1">
      <alignment horizontal="center" vertical="center" wrapText="1"/>
    </xf>
    <xf numFmtId="0" fontId="32" fillId="0" borderId="8" xfId="60" applyFont="1" applyBorder="1" applyAlignment="1">
      <alignment horizontal="left" vertical="center" wrapText="1"/>
    </xf>
    <xf numFmtId="0" fontId="40" fillId="0" borderId="0" xfId="264" applyFont="1"/>
    <xf numFmtId="0" fontId="42" fillId="7" borderId="0" xfId="264" applyFont="1" applyFill="1" applyBorder="1" applyAlignment="1">
      <alignment horizontal="center" vertical="center" wrapText="1"/>
    </xf>
    <xf numFmtId="0" fontId="42" fillId="11" borderId="2" xfId="264" applyFont="1" applyFill="1" applyBorder="1" applyAlignment="1">
      <alignment horizontal="center" vertical="center"/>
    </xf>
    <xf numFmtId="0" fontId="42" fillId="11" borderId="2" xfId="264" applyFont="1" applyFill="1" applyBorder="1" applyAlignment="1">
      <alignment horizontal="center" vertical="center" wrapText="1"/>
    </xf>
    <xf numFmtId="0" fontId="42" fillId="11" borderId="2" xfId="264" applyFont="1" applyFill="1" applyBorder="1" applyAlignment="1">
      <alignment horizontal="right" vertical="center" wrapText="1"/>
    </xf>
    <xf numFmtId="0" fontId="43" fillId="0" borderId="2" xfId="264" applyFont="1" applyBorder="1" applyAlignment="1">
      <alignment horizontal="center" vertical="center"/>
    </xf>
    <xf numFmtId="0" fontId="43" fillId="7" borderId="2" xfId="264" applyFont="1" applyFill="1" applyBorder="1" applyAlignment="1">
      <alignment horizontal="center" vertical="center" wrapText="1"/>
    </xf>
    <xf numFmtId="0" fontId="43" fillId="0" borderId="2" xfId="264" applyFont="1" applyBorder="1" applyAlignment="1">
      <alignment horizontal="center" vertical="center" wrapText="1"/>
    </xf>
    <xf numFmtId="0" fontId="42" fillId="12" borderId="2" xfId="264" applyFont="1" applyFill="1" applyBorder="1" applyAlignment="1">
      <alignment horizontal="center" vertical="center"/>
    </xf>
    <xf numFmtId="0" fontId="43" fillId="7" borderId="2" xfId="264" applyFont="1" applyFill="1" applyBorder="1" applyAlignment="1">
      <alignment horizontal="center" vertical="center"/>
    </xf>
    <xf numFmtId="0" fontId="32" fillId="7" borderId="5" xfId="264" applyFont="1" applyFill="1" applyBorder="1" applyAlignment="1">
      <alignment horizontal="center" vertical="center"/>
    </xf>
    <xf numFmtId="0" fontId="32" fillId="7" borderId="5" xfId="264" applyFont="1" applyFill="1" applyBorder="1" applyAlignment="1">
      <alignment horizontal="center" vertical="center" wrapText="1"/>
    </xf>
    <xf numFmtId="0" fontId="43" fillId="0" borderId="2" xfId="264" applyFont="1" applyFill="1" applyBorder="1" applyAlignment="1">
      <alignment horizontal="center" vertical="center" wrapText="1"/>
    </xf>
    <xf numFmtId="0" fontId="41" fillId="0" borderId="0" xfId="264" applyFont="1"/>
    <xf numFmtId="0" fontId="43" fillId="0" borderId="2" xfId="264" applyFont="1" applyFill="1" applyBorder="1" applyAlignment="1">
      <alignment horizontal="center" vertical="center"/>
    </xf>
    <xf numFmtId="0" fontId="42" fillId="0" borderId="2" xfId="264" applyFont="1" applyFill="1" applyBorder="1" applyAlignment="1">
      <alignment horizontal="center" vertical="center"/>
    </xf>
    <xf numFmtId="0" fontId="42" fillId="12" borderId="7" xfId="264" applyFont="1" applyFill="1" applyBorder="1" applyAlignment="1">
      <alignment vertical="center"/>
    </xf>
    <xf numFmtId="0" fontId="42" fillId="12" borderId="3" xfId="264" applyFont="1" applyFill="1" applyBorder="1" applyAlignment="1">
      <alignment horizontal="center" vertical="center"/>
    </xf>
    <xf numFmtId="0" fontId="42" fillId="6" borderId="2" xfId="264" applyFont="1" applyFill="1" applyBorder="1" applyAlignment="1">
      <alignment horizontal="center" vertical="center"/>
    </xf>
    <xf numFmtId="0" fontId="40" fillId="8" borderId="7" xfId="264" applyFont="1" applyFill="1" applyBorder="1"/>
    <xf numFmtId="0" fontId="40" fillId="8" borderId="12" xfId="264" applyFont="1" applyFill="1" applyBorder="1"/>
    <xf numFmtId="0" fontId="42" fillId="0" borderId="0" xfId="264" applyFont="1" applyFill="1" applyBorder="1" applyAlignment="1">
      <alignment horizontal="center" vertical="center"/>
    </xf>
    <xf numFmtId="0" fontId="43" fillId="8" borderId="2" xfId="264" applyFont="1" applyFill="1" applyBorder="1" applyAlignment="1">
      <alignment horizontal="center" vertical="center"/>
    </xf>
    <xf numFmtId="0" fontId="42" fillId="8" borderId="2" xfId="264" applyFont="1" applyFill="1" applyBorder="1" applyAlignment="1">
      <alignment horizontal="center" vertical="center"/>
    </xf>
    <xf numFmtId="8" fontId="43" fillId="7" borderId="0" xfId="264" applyNumberFormat="1" applyFont="1" applyFill="1" applyBorder="1" applyAlignment="1">
      <alignment horizontal="center" vertical="center" wrapText="1"/>
    </xf>
    <xf numFmtId="8" fontId="32" fillId="7" borderId="0" xfId="264" applyNumberFormat="1" applyFont="1" applyFill="1" applyBorder="1" applyAlignment="1">
      <alignment horizontal="center" vertical="center" wrapText="1"/>
    </xf>
    <xf numFmtId="44" fontId="43" fillId="7" borderId="0" xfId="264" applyNumberFormat="1" applyFont="1" applyFill="1" applyBorder="1" applyAlignment="1">
      <alignment horizontal="center" vertical="center" wrapText="1"/>
    </xf>
    <xf numFmtId="44" fontId="43" fillId="7" borderId="0" xfId="265" applyFont="1" applyFill="1" applyBorder="1" applyAlignment="1">
      <alignment horizontal="right" vertical="center" wrapText="1"/>
    </xf>
    <xf numFmtId="44" fontId="42" fillId="7" borderId="0" xfId="264" applyNumberFormat="1" applyFont="1" applyFill="1" applyBorder="1" applyAlignment="1">
      <alignment horizontal="center" vertical="center" wrapText="1"/>
    </xf>
    <xf numFmtId="8" fontId="42" fillId="7" borderId="0" xfId="264" applyNumberFormat="1" applyFont="1" applyFill="1" applyBorder="1" applyAlignment="1">
      <alignment horizontal="center" vertical="center" wrapText="1"/>
    </xf>
    <xf numFmtId="43" fontId="42" fillId="7" borderId="0" xfId="264" applyNumberFormat="1" applyFont="1" applyFill="1" applyBorder="1" applyAlignment="1">
      <alignment horizontal="center" vertical="center" wrapText="1"/>
    </xf>
    <xf numFmtId="0" fontId="43" fillId="0" borderId="2" xfId="264" applyFont="1" applyBorder="1" applyAlignment="1">
      <alignment horizontal="right" vertical="center" wrapText="1"/>
    </xf>
    <xf numFmtId="0" fontId="43" fillId="7" borderId="2" xfId="264" applyFont="1" applyFill="1" applyBorder="1" applyAlignment="1">
      <alignment horizontal="right" vertical="center" wrapText="1"/>
    </xf>
    <xf numFmtId="0" fontId="32" fillId="7" borderId="5" xfId="264" applyFont="1" applyFill="1" applyBorder="1" applyAlignment="1">
      <alignment horizontal="right" vertical="center" wrapText="1"/>
    </xf>
    <xf numFmtId="8" fontId="43" fillId="0" borderId="0" xfId="264" applyNumberFormat="1" applyFont="1" applyFill="1" applyBorder="1" applyAlignment="1">
      <alignment horizontal="right" vertical="center" wrapText="1"/>
    </xf>
    <xf numFmtId="0" fontId="42" fillId="12" borderId="8" xfId="264" applyFont="1" applyFill="1" applyBorder="1" applyAlignment="1">
      <alignment horizontal="right" vertical="center"/>
    </xf>
    <xf numFmtId="0" fontId="42" fillId="12" borderId="2" xfId="264" applyFont="1" applyFill="1" applyBorder="1" applyAlignment="1">
      <alignment horizontal="right" vertical="center"/>
    </xf>
    <xf numFmtId="0" fontId="42" fillId="0" borderId="0" xfId="264" applyFont="1" applyFill="1" applyBorder="1" applyAlignment="1">
      <alignment horizontal="right" vertical="center"/>
    </xf>
    <xf numFmtId="0" fontId="43" fillId="8" borderId="2" xfId="264" applyFont="1" applyFill="1" applyBorder="1" applyAlignment="1">
      <alignment horizontal="right" vertical="center" wrapText="1"/>
    </xf>
    <xf numFmtId="4" fontId="43" fillId="0" borderId="7" xfId="265" applyNumberFormat="1" applyFont="1" applyBorder="1" applyAlignment="1">
      <alignment horizontal="right" vertical="center" wrapText="1"/>
    </xf>
    <xf numFmtId="4" fontId="42" fillId="11" borderId="2" xfId="264" applyNumberFormat="1" applyFont="1" applyFill="1" applyBorder="1" applyAlignment="1">
      <alignment horizontal="right" vertical="center" wrapText="1"/>
    </xf>
    <xf numFmtId="4" fontId="43" fillId="0" borderId="2" xfId="265" applyNumberFormat="1" applyFont="1" applyBorder="1" applyAlignment="1">
      <alignment horizontal="right" vertical="center" wrapText="1"/>
    </xf>
    <xf numFmtId="4" fontId="42" fillId="12" borderId="2" xfId="264" applyNumberFormat="1" applyFont="1" applyFill="1" applyBorder="1" applyAlignment="1">
      <alignment horizontal="right" vertical="center" wrapText="1"/>
    </xf>
    <xf numFmtId="4" fontId="43" fillId="7" borderId="2" xfId="265" applyNumberFormat="1" applyFont="1" applyFill="1" applyBorder="1" applyAlignment="1">
      <alignment horizontal="right" vertical="center" wrapText="1"/>
    </xf>
    <xf numFmtId="4" fontId="43" fillId="7" borderId="8" xfId="265" applyNumberFormat="1" applyFont="1" applyFill="1" applyBorder="1" applyAlignment="1">
      <alignment horizontal="right" vertical="center" wrapText="1"/>
    </xf>
    <xf numFmtId="4" fontId="32" fillId="7" borderId="5" xfId="265" applyNumberFormat="1" applyFont="1" applyFill="1" applyBorder="1" applyAlignment="1">
      <alignment horizontal="right" vertical="center" wrapText="1"/>
    </xf>
    <xf numFmtId="4" fontId="43" fillId="0" borderId="2" xfId="265" applyNumberFormat="1" applyFont="1" applyFill="1" applyBorder="1" applyAlignment="1">
      <alignment horizontal="right" vertical="center" wrapText="1"/>
    </xf>
    <xf numFmtId="4" fontId="42" fillId="12" borderId="3" xfId="264" applyNumberFormat="1" applyFont="1" applyFill="1" applyBorder="1" applyAlignment="1">
      <alignment horizontal="right" vertical="center" wrapText="1"/>
    </xf>
    <xf numFmtId="4" fontId="42" fillId="6" borderId="2" xfId="264" applyNumberFormat="1" applyFont="1" applyFill="1" applyBorder="1" applyAlignment="1">
      <alignment horizontal="right" vertical="center" wrapText="1"/>
    </xf>
    <xf numFmtId="4" fontId="42" fillId="0" borderId="0" xfId="264" applyNumberFormat="1" applyFont="1" applyFill="1" applyBorder="1" applyAlignment="1">
      <alignment horizontal="right" vertical="center" wrapText="1"/>
    </xf>
    <xf numFmtId="4" fontId="42" fillId="8" borderId="2" xfId="264" applyNumberFormat="1" applyFont="1" applyFill="1" applyBorder="1" applyAlignment="1">
      <alignment horizontal="right" vertical="center" wrapText="1"/>
    </xf>
    <xf numFmtId="0" fontId="42" fillId="13" borderId="0" xfId="264" applyFont="1" applyFill="1" applyBorder="1" applyAlignment="1">
      <alignment horizontal="right" vertical="center" wrapText="1"/>
    </xf>
    <xf numFmtId="0" fontId="42" fillId="13" borderId="0" xfId="264" applyFont="1" applyFill="1" applyBorder="1" applyAlignment="1">
      <alignment horizontal="right" vertical="center"/>
    </xf>
    <xf numFmtId="0" fontId="42" fillId="13" borderId="2" xfId="264" applyFont="1" applyFill="1" applyBorder="1" applyAlignment="1">
      <alignment horizontal="right" vertical="center" wrapText="1"/>
    </xf>
    <xf numFmtId="4" fontId="42" fillId="11" borderId="7" xfId="264" applyNumberFormat="1" applyFont="1" applyFill="1" applyBorder="1" applyAlignment="1">
      <alignment horizontal="right" vertical="center" wrapText="1"/>
    </xf>
    <xf numFmtId="4" fontId="42" fillId="12" borderId="7" xfId="264" applyNumberFormat="1" applyFont="1" applyFill="1" applyBorder="1" applyAlignment="1">
      <alignment horizontal="right" vertical="center" wrapText="1"/>
    </xf>
    <xf numFmtId="4" fontId="43" fillId="7" borderId="7" xfId="264" applyNumberFormat="1" applyFont="1" applyFill="1" applyBorder="1" applyAlignment="1">
      <alignment horizontal="right" vertical="center" wrapText="1"/>
    </xf>
    <xf numFmtId="4" fontId="43" fillId="0" borderId="7" xfId="264" applyNumberFormat="1" applyFont="1" applyBorder="1" applyAlignment="1">
      <alignment horizontal="right" vertical="center" wrapText="1"/>
    </xf>
    <xf numFmtId="4" fontId="32" fillId="7" borderId="9" xfId="264" applyNumberFormat="1" applyFont="1" applyFill="1" applyBorder="1" applyAlignment="1">
      <alignment horizontal="right" vertical="center" wrapText="1"/>
    </xf>
    <xf numFmtId="4" fontId="42" fillId="12" borderId="14" xfId="264" applyNumberFormat="1" applyFont="1" applyFill="1" applyBorder="1" applyAlignment="1">
      <alignment horizontal="right" vertical="center" wrapText="1"/>
    </xf>
    <xf numFmtId="4" fontId="42" fillId="6" borderId="14" xfId="264" applyNumberFormat="1" applyFont="1" applyFill="1" applyBorder="1" applyAlignment="1">
      <alignment horizontal="right" vertical="center" wrapText="1"/>
    </xf>
    <xf numFmtId="4" fontId="42" fillId="8" borderId="7" xfId="264" applyNumberFormat="1" applyFont="1" applyFill="1" applyBorder="1" applyAlignment="1">
      <alignment horizontal="right" vertical="center" wrapText="1"/>
    </xf>
    <xf numFmtId="4" fontId="43" fillId="0" borderId="2" xfId="264" applyNumberFormat="1" applyFont="1" applyFill="1" applyBorder="1" applyAlignment="1">
      <alignment horizontal="right" vertical="center" wrapText="1"/>
    </xf>
    <xf numFmtId="4" fontId="43" fillId="0" borderId="7" xfId="264" applyNumberFormat="1" applyFont="1" applyFill="1" applyBorder="1" applyAlignment="1">
      <alignment horizontal="right" vertical="center" wrapText="1"/>
    </xf>
    <xf numFmtId="0" fontId="41" fillId="13" borderId="0" xfId="264" applyFont="1" applyFill="1" applyBorder="1" applyAlignment="1">
      <alignment horizontal="right" vertical="center"/>
    </xf>
    <xf numFmtId="0" fontId="40" fillId="0" borderId="0" xfId="264" applyFont="1" applyBorder="1" applyAlignment="1">
      <alignment horizontal="right" vertical="center"/>
    </xf>
    <xf numFmtId="0" fontId="40" fillId="0" borderId="0" xfId="264" applyFont="1" applyAlignment="1">
      <alignment vertical="center"/>
    </xf>
    <xf numFmtId="4" fontId="40" fillId="0" borderId="0" xfId="264" applyNumberFormat="1" applyFont="1" applyAlignment="1">
      <alignment horizontal="right" vertical="center"/>
    </xf>
    <xf numFmtId="0" fontId="40" fillId="7" borderId="0" xfId="264" applyFont="1" applyFill="1" applyBorder="1" applyAlignment="1">
      <alignment vertical="center"/>
    </xf>
    <xf numFmtId="0" fontId="40" fillId="0" borderId="0" xfId="264" applyFont="1" applyBorder="1" applyAlignment="1">
      <alignment vertical="center"/>
    </xf>
    <xf numFmtId="0" fontId="44" fillId="14" borderId="0" xfId="264" applyFont="1" applyFill="1" applyBorder="1" applyAlignment="1">
      <alignment horizontal="right" vertical="center"/>
    </xf>
    <xf numFmtId="4" fontId="40" fillId="0" borderId="0" xfId="264" applyNumberFormat="1" applyFont="1" applyBorder="1" applyAlignment="1">
      <alignment horizontal="right" vertical="center"/>
    </xf>
    <xf numFmtId="44" fontId="40" fillId="7" borderId="0" xfId="264" applyNumberFormat="1" applyFont="1" applyFill="1" applyBorder="1" applyAlignment="1">
      <alignment vertical="center"/>
    </xf>
    <xf numFmtId="0" fontId="40" fillId="0" borderId="2" xfId="264" applyFont="1" applyBorder="1" applyAlignment="1">
      <alignment horizontal="center" vertical="center"/>
    </xf>
    <xf numFmtId="0" fontId="40" fillId="7" borderId="2" xfId="264" applyFont="1" applyFill="1" applyBorder="1" applyAlignment="1">
      <alignment horizontal="center" vertical="center"/>
    </xf>
    <xf numFmtId="4" fontId="40" fillId="0" borderId="0" xfId="264" applyNumberFormat="1" applyFont="1" applyFill="1" applyBorder="1" applyAlignment="1">
      <alignment horizontal="right" vertical="center"/>
    </xf>
    <xf numFmtId="0" fontId="44" fillId="13" borderId="0" xfId="264" applyFont="1" applyFill="1" applyAlignment="1">
      <alignment horizontal="right" vertical="center"/>
    </xf>
    <xf numFmtId="0" fontId="40" fillId="0" borderId="0" xfId="264" applyFont="1" applyAlignment="1">
      <alignment horizontal="right" vertical="center"/>
    </xf>
    <xf numFmtId="4" fontId="40" fillId="7" borderId="0" xfId="264" applyNumberFormat="1" applyFont="1" applyFill="1" applyBorder="1" applyAlignment="1">
      <alignment horizontal="right" vertical="center"/>
    </xf>
    <xf numFmtId="0" fontId="43" fillId="0" borderId="2" xfId="264" applyFont="1" applyFill="1" applyBorder="1" applyAlignment="1">
      <alignment horizontal="right" vertical="center" wrapText="1"/>
    </xf>
    <xf numFmtId="0" fontId="41" fillId="13" borderId="0" xfId="264" applyFont="1" applyFill="1" applyAlignment="1">
      <alignment horizontal="right" vertical="center"/>
    </xf>
    <xf numFmtId="0" fontId="41" fillId="0" borderId="0" xfId="264" applyFont="1" applyAlignment="1">
      <alignment vertical="center"/>
    </xf>
    <xf numFmtId="174" fontId="34" fillId="10" borderId="71" xfId="261" applyNumberFormat="1" applyFont="1" applyFill="1" applyBorder="1" applyAlignment="1">
      <alignment horizontal="center" vertical="center"/>
    </xf>
    <xf numFmtId="0" fontId="39" fillId="0" borderId="0" xfId="60" applyFont="1" applyBorder="1"/>
    <xf numFmtId="174" fontId="38" fillId="7" borderId="0" xfId="261" applyNumberFormat="1" applyFont="1" applyFill="1" applyBorder="1" applyAlignment="1">
      <alignment horizontal="center" vertical="center" wrapText="1"/>
    </xf>
    <xf numFmtId="174" fontId="38" fillId="7" borderId="0" xfId="261" applyNumberFormat="1" applyFont="1" applyFill="1" applyBorder="1" applyAlignment="1">
      <alignment horizontal="right" vertical="center" wrapText="1"/>
    </xf>
    <xf numFmtId="167" fontId="34" fillId="7" borderId="0" xfId="263" applyNumberFormat="1" applyFont="1" applyFill="1" applyBorder="1" applyAlignment="1">
      <alignment horizontal="right" vertical="center"/>
    </xf>
    <xf numFmtId="0" fontId="9" fillId="7" borderId="0" xfId="60" applyFill="1" applyBorder="1"/>
    <xf numFmtId="174" fontId="34" fillId="7" borderId="0" xfId="261" applyNumberFormat="1" applyFont="1" applyFill="1" applyBorder="1" applyAlignment="1">
      <alignment horizontal="right" vertical="center"/>
    </xf>
    <xf numFmtId="167" fontId="34" fillId="7" borderId="0" xfId="263" applyNumberFormat="1" applyFont="1" applyFill="1" applyBorder="1" applyAlignment="1">
      <alignment vertical="center"/>
    </xf>
    <xf numFmtId="10" fontId="34" fillId="7" borderId="0" xfId="137" applyNumberFormat="1" applyFont="1" applyFill="1" applyBorder="1" applyAlignment="1">
      <alignment horizontal="center" vertical="center"/>
    </xf>
    <xf numFmtId="174" fontId="38" fillId="9" borderId="2" xfId="261" applyNumberFormat="1" applyFont="1" applyFill="1" applyBorder="1" applyAlignment="1">
      <alignment horizontal="center" vertical="center" wrapText="1"/>
    </xf>
    <xf numFmtId="174" fontId="38" fillId="9" borderId="2" xfId="261" applyNumberFormat="1" applyFont="1" applyFill="1" applyBorder="1" applyAlignment="1">
      <alignment horizontal="right" vertical="center" wrapText="1"/>
    </xf>
    <xf numFmtId="0" fontId="32" fillId="0" borderId="8" xfId="60" applyFont="1" applyBorder="1" applyAlignment="1">
      <alignment horizontal="left" vertical="center" wrapText="1"/>
    </xf>
    <xf numFmtId="175" fontId="42" fillId="12" borderId="7" xfId="69" applyNumberFormat="1" applyFont="1" applyFill="1" applyBorder="1" applyAlignment="1">
      <alignment horizontal="right" vertical="center" wrapText="1"/>
    </xf>
    <xf numFmtId="0" fontId="40" fillId="0" borderId="0" xfId="264" applyFont="1" applyBorder="1"/>
    <xf numFmtId="44" fontId="40" fillId="0" borderId="0" xfId="264" applyNumberFormat="1" applyFont="1" applyBorder="1"/>
    <xf numFmtId="0" fontId="40" fillId="8" borderId="0" xfId="264" applyFont="1" applyFill="1" applyBorder="1"/>
    <xf numFmtId="0" fontId="41" fillId="0" borderId="0" xfId="264" applyFont="1" applyBorder="1"/>
    <xf numFmtId="10" fontId="44" fillId="0" borderId="0" xfId="69" applyNumberFormat="1" applyFont="1" applyBorder="1" applyAlignment="1">
      <alignment vertical="center"/>
    </xf>
    <xf numFmtId="10" fontId="44" fillId="8" borderId="0" xfId="69" applyNumberFormat="1" applyFont="1" applyFill="1" applyBorder="1" applyAlignment="1">
      <alignment vertical="center"/>
    </xf>
    <xf numFmtId="0" fontId="31" fillId="5" borderId="22" xfId="60" applyFont="1" applyFill="1" applyBorder="1" applyAlignment="1">
      <alignment vertical="center" wrapText="1"/>
    </xf>
    <xf numFmtId="0" fontId="31" fillId="5" borderId="39" xfId="60" applyFont="1" applyFill="1" applyBorder="1" applyAlignment="1">
      <alignment vertical="center" wrapText="1"/>
    </xf>
    <xf numFmtId="0" fontId="32" fillId="0" borderId="30" xfId="60" applyFont="1" applyBorder="1" applyAlignment="1">
      <alignment horizontal="center" vertical="center" wrapText="1"/>
    </xf>
    <xf numFmtId="0" fontId="32" fillId="0" borderId="0" xfId="60" applyFont="1" applyAlignment="1">
      <alignment horizontal="justify" vertical="center" wrapText="1"/>
    </xf>
    <xf numFmtId="0" fontId="31" fillId="0" borderId="0" xfId="60" applyFont="1" applyAlignment="1">
      <alignment horizontal="left" vertical="center" wrapText="1"/>
    </xf>
    <xf numFmtId="0" fontId="32" fillId="0" borderId="0" xfId="60" applyFont="1" applyAlignment="1">
      <alignment horizontal="left" vertical="center" wrapText="1"/>
    </xf>
    <xf numFmtId="0" fontId="31" fillId="0" borderId="0" xfId="60" applyFont="1" applyAlignment="1">
      <alignment horizontal="center" vertical="center" wrapText="1"/>
    </xf>
    <xf numFmtId="0" fontId="31" fillId="5" borderId="2" xfId="60" applyFont="1" applyFill="1" applyBorder="1" applyAlignment="1">
      <alignment horizontal="center" vertical="center" wrapText="1"/>
    </xf>
    <xf numFmtId="0" fontId="32" fillId="0" borderId="31" xfId="60" applyFont="1" applyBorder="1" applyAlignment="1">
      <alignment horizontal="right" vertical="center" wrapText="1"/>
    </xf>
    <xf numFmtId="0" fontId="32" fillId="0" borderId="0" xfId="60" applyFont="1" applyAlignment="1">
      <alignment horizontal="justify" vertical="center" wrapText="1"/>
    </xf>
    <xf numFmtId="0" fontId="32" fillId="0" borderId="30" xfId="60" applyFont="1" applyBorder="1" applyAlignment="1">
      <alignment horizontal="center" vertical="center" wrapText="1"/>
    </xf>
    <xf numFmtId="0" fontId="45" fillId="0" borderId="0" xfId="60" applyFont="1" applyAlignment="1">
      <alignment horizontal="left" vertical="center" wrapText="1"/>
    </xf>
    <xf numFmtId="167" fontId="45" fillId="0" borderId="0" xfId="60" applyNumberFormat="1" applyFont="1" applyAlignment="1">
      <alignment horizontal="left" vertical="center" wrapText="1"/>
    </xf>
    <xf numFmtId="0" fontId="32" fillId="0" borderId="44" xfId="60" applyFont="1" applyBorder="1" applyAlignment="1">
      <alignment vertical="center" wrapText="1"/>
    </xf>
    <xf numFmtId="10" fontId="45" fillId="0" borderId="0" xfId="60" applyNumberFormat="1" applyFont="1" applyAlignment="1">
      <alignment horizontal="left" vertical="center" wrapText="1"/>
    </xf>
    <xf numFmtId="0" fontId="31" fillId="0" borderId="44" xfId="60" applyFont="1" applyBorder="1" applyAlignment="1">
      <alignment vertical="center" wrapText="1"/>
    </xf>
    <xf numFmtId="166" fontId="45" fillId="0" borderId="0" xfId="60" applyNumberFormat="1" applyFont="1" applyAlignment="1">
      <alignment horizontal="left" vertical="center" wrapText="1"/>
    </xf>
    <xf numFmtId="166" fontId="44" fillId="0" borderId="33" xfId="71" applyFont="1" applyBorder="1" applyAlignment="1">
      <alignment horizontal="left" vertical="center" wrapText="1"/>
    </xf>
    <xf numFmtId="167" fontId="44" fillId="0" borderId="0" xfId="35" applyFont="1" applyAlignment="1">
      <alignment horizontal="left" vertical="center" wrapText="1"/>
    </xf>
    <xf numFmtId="0" fontId="32" fillId="0" borderId="43" xfId="60" applyFont="1" applyBorder="1" applyAlignment="1">
      <alignment vertical="center" wrapText="1"/>
    </xf>
    <xf numFmtId="167" fontId="44" fillId="0" borderId="39" xfId="73" applyFont="1" applyFill="1" applyBorder="1" applyAlignment="1">
      <alignment horizontal="left" vertical="center" wrapText="1"/>
    </xf>
    <xf numFmtId="0" fontId="31" fillId="6" borderId="23" xfId="60" applyFont="1" applyFill="1" applyBorder="1" applyAlignment="1">
      <alignment vertical="center" wrapText="1"/>
    </xf>
    <xf numFmtId="166" fontId="44" fillId="0" borderId="0" xfId="60" applyNumberFormat="1" applyFont="1" applyFill="1" applyBorder="1" applyAlignment="1">
      <alignment horizontal="left" vertical="center" wrapText="1"/>
    </xf>
    <xf numFmtId="0" fontId="32" fillId="0" borderId="49" xfId="60" applyFont="1" applyBorder="1" applyAlignment="1">
      <alignment vertical="center" wrapText="1"/>
    </xf>
    <xf numFmtId="0" fontId="32" fillId="0" borderId="52" xfId="60" applyFont="1" applyBorder="1" applyAlignment="1">
      <alignment vertical="center" wrapText="1"/>
    </xf>
    <xf numFmtId="0" fontId="32" fillId="0" borderId="45" xfId="60" applyFont="1" applyBorder="1" applyAlignment="1">
      <alignment vertical="center" wrapText="1"/>
    </xf>
    <xf numFmtId="0" fontId="45" fillId="0" borderId="0" xfId="60" applyFont="1" applyAlignment="1">
      <alignment horizontal="left" vertical="center"/>
    </xf>
    <xf numFmtId="0" fontId="31" fillId="6" borderId="25" xfId="60" applyFont="1" applyFill="1" applyBorder="1" applyAlignment="1">
      <alignment vertical="center" wrapText="1"/>
    </xf>
    <xf numFmtId="0" fontId="32" fillId="0" borderId="31" xfId="60" applyFont="1" applyBorder="1" applyAlignment="1">
      <alignment vertical="center" wrapText="1"/>
    </xf>
    <xf numFmtId="0" fontId="32" fillId="0" borderId="36" xfId="60" applyFont="1" applyBorder="1" applyAlignment="1">
      <alignment vertical="center" wrapText="1"/>
    </xf>
    <xf numFmtId="0" fontId="32" fillId="0" borderId="35" xfId="60" applyFont="1" applyBorder="1" applyAlignment="1">
      <alignment vertical="center" wrapText="1"/>
    </xf>
    <xf numFmtId="0" fontId="46" fillId="0" borderId="0" xfId="60" applyFont="1" applyAlignment="1">
      <alignment wrapText="1"/>
    </xf>
    <xf numFmtId="0" fontId="47" fillId="0" borderId="0" xfId="60" applyFont="1" applyAlignment="1">
      <alignment wrapText="1"/>
    </xf>
    <xf numFmtId="0" fontId="47" fillId="0" borderId="0" xfId="60" applyFont="1" applyAlignment="1">
      <alignment vertical="center" wrapText="1"/>
    </xf>
    <xf numFmtId="0" fontId="47" fillId="0" borderId="0" xfId="60" applyFont="1" applyAlignment="1">
      <alignment horizontal="left" vertical="center" wrapText="1"/>
    </xf>
    <xf numFmtId="2" fontId="49" fillId="0" borderId="78" xfId="60" applyNumberFormat="1" applyFont="1" applyBorder="1" applyAlignment="1">
      <alignment horizontal="left" vertical="center" wrapText="1"/>
    </xf>
    <xf numFmtId="0" fontId="48" fillId="0" borderId="0" xfId="60" applyFont="1" applyAlignment="1">
      <alignment horizontal="left" vertical="center" wrapText="1"/>
    </xf>
    <xf numFmtId="0" fontId="46" fillId="0" borderId="0" xfId="60" applyFont="1" applyAlignment="1">
      <alignment horizontal="left" vertical="center" wrapText="1"/>
    </xf>
    <xf numFmtId="0" fontId="32" fillId="0" borderId="27" xfId="60" applyFont="1" applyBorder="1" applyAlignment="1">
      <alignment vertical="center" wrapText="1"/>
    </xf>
    <xf numFmtId="2" fontId="48" fillId="0" borderId="79" xfId="60" applyNumberFormat="1" applyFont="1" applyBorder="1" applyAlignment="1">
      <alignment horizontal="left" vertical="center" wrapText="1"/>
    </xf>
    <xf numFmtId="2" fontId="48" fillId="0" borderId="80" xfId="60" applyNumberFormat="1" applyFont="1" applyBorder="1" applyAlignment="1">
      <alignment horizontal="left" vertical="center" wrapText="1"/>
    </xf>
    <xf numFmtId="2" fontId="48" fillId="0" borderId="81" xfId="60" applyNumberFormat="1" applyFont="1" applyBorder="1" applyAlignment="1">
      <alignment horizontal="left" vertical="center" wrapText="1"/>
    </xf>
    <xf numFmtId="2" fontId="48" fillId="0" borderId="82" xfId="60" applyNumberFormat="1" applyFont="1" applyBorder="1" applyAlignment="1">
      <alignment horizontal="left" vertical="center" wrapText="1"/>
    </xf>
    <xf numFmtId="1" fontId="48" fillId="0" borderId="82" xfId="60" applyNumberFormat="1" applyFont="1" applyBorder="1" applyAlignment="1">
      <alignment horizontal="left" vertical="center" wrapText="1"/>
    </xf>
    <xf numFmtId="10" fontId="51" fillId="0" borderId="81" xfId="60" applyNumberFormat="1" applyFont="1" applyBorder="1" applyAlignment="1">
      <alignment horizontal="left" vertical="center" wrapText="1"/>
    </xf>
    <xf numFmtId="0" fontId="48" fillId="0" borderId="79" xfId="60" applyFont="1" applyBorder="1" applyAlignment="1">
      <alignment horizontal="left" vertical="center" wrapText="1"/>
    </xf>
    <xf numFmtId="0" fontId="48" fillId="0" borderId="81" xfId="60" applyFont="1" applyBorder="1" applyAlignment="1">
      <alignment horizontal="left" vertical="center" wrapText="1"/>
    </xf>
    <xf numFmtId="166" fontId="44" fillId="0" borderId="41" xfId="71" applyFont="1" applyBorder="1" applyAlignment="1">
      <alignment vertical="center" wrapText="1"/>
    </xf>
    <xf numFmtId="0" fontId="44" fillId="0" borderId="36" xfId="60" applyFont="1" applyBorder="1" applyAlignment="1">
      <alignment vertical="center" wrapText="1"/>
    </xf>
    <xf numFmtId="0" fontId="44" fillId="0" borderId="35" xfId="60" applyFont="1" applyBorder="1" applyAlignment="1">
      <alignment vertical="center" wrapText="1"/>
    </xf>
    <xf numFmtId="176" fontId="45" fillId="0" borderId="0" xfId="267" applyNumberFormat="1" applyFont="1" applyAlignment="1">
      <alignment horizontal="left" vertical="center" wrapText="1"/>
    </xf>
    <xf numFmtId="0" fontId="53" fillId="0" borderId="0" xfId="77" applyNumberFormat="1" applyFont="1" applyAlignment="1">
      <alignment horizontal="left" vertical="center" wrapText="1"/>
    </xf>
    <xf numFmtId="0" fontId="31" fillId="5" borderId="37" xfId="60" applyFont="1" applyFill="1" applyBorder="1" applyAlignment="1">
      <alignment vertical="center" wrapText="1"/>
    </xf>
    <xf numFmtId="0" fontId="32" fillId="0" borderId="34" xfId="60" applyFont="1" applyBorder="1" applyAlignment="1">
      <alignment vertical="center" wrapText="1"/>
    </xf>
    <xf numFmtId="43" fontId="45" fillId="0" borderId="0" xfId="60" applyNumberFormat="1" applyFont="1" applyAlignment="1">
      <alignment horizontal="left" vertical="center" wrapText="1"/>
    </xf>
    <xf numFmtId="0" fontId="31" fillId="5" borderId="23" xfId="60" applyFont="1" applyFill="1" applyBorder="1" applyAlignment="1">
      <alignment vertical="center" wrapText="1"/>
    </xf>
    <xf numFmtId="0" fontId="45" fillId="0" borderId="0" xfId="60" applyFont="1" applyAlignment="1">
      <alignment horizontal="right" vertical="center" wrapText="1"/>
    </xf>
    <xf numFmtId="0" fontId="32" fillId="0" borderId="15" xfId="60" applyFont="1" applyBorder="1" applyAlignment="1">
      <alignment vertical="center" wrapText="1"/>
    </xf>
    <xf numFmtId="0" fontId="32" fillId="0" borderId="10" xfId="60" applyFont="1" applyBorder="1" applyAlignment="1">
      <alignment vertical="center" wrapText="1"/>
    </xf>
    <xf numFmtId="0" fontId="32" fillId="0" borderId="7" xfId="60" applyFont="1" applyBorder="1" applyAlignment="1">
      <alignment vertical="center" wrapText="1"/>
    </xf>
    <xf numFmtId="0" fontId="32" fillId="7" borderId="7" xfId="60" applyFont="1" applyFill="1" applyBorder="1" applyAlignment="1">
      <alignment vertical="center" wrapText="1"/>
    </xf>
    <xf numFmtId="0" fontId="32" fillId="0" borderId="15" xfId="60" applyFont="1" applyBorder="1" applyAlignment="1">
      <alignment horizontal="left" vertical="center" wrapText="1"/>
    </xf>
    <xf numFmtId="0" fontId="32" fillId="0" borderId="12" xfId="60" applyFont="1" applyBorder="1" applyAlignment="1">
      <alignment horizontal="left" vertical="center" wrapText="1"/>
    </xf>
    <xf numFmtId="0" fontId="32" fillId="7" borderId="0" xfId="60" applyFont="1" applyFill="1" applyAlignment="1">
      <alignment horizontal="left" vertical="center" wrapText="1"/>
    </xf>
    <xf numFmtId="0" fontId="44" fillId="0" borderId="0" xfId="60" applyFont="1" applyAlignment="1">
      <alignment horizontal="left" vertical="center" wrapText="1"/>
    </xf>
    <xf numFmtId="167" fontId="38" fillId="7" borderId="0" xfId="263" applyNumberFormat="1" applyFont="1" applyFill="1" applyBorder="1" applyAlignment="1">
      <alignment vertical="center"/>
    </xf>
    <xf numFmtId="0" fontId="32" fillId="0" borderId="30" xfId="60" applyFont="1" applyBorder="1" applyAlignment="1">
      <alignment horizontal="center" vertical="center" wrapText="1"/>
    </xf>
    <xf numFmtId="0" fontId="32" fillId="0" borderId="31" xfId="60" applyFont="1" applyBorder="1" applyAlignment="1">
      <alignment horizontal="right" vertical="center" wrapText="1"/>
    </xf>
    <xf numFmtId="0" fontId="39" fillId="0" borderId="2" xfId="60" applyFont="1" applyBorder="1" applyAlignment="1">
      <alignment horizontal="center" vertical="center" wrapText="1"/>
    </xf>
    <xf numFmtId="0" fontId="39" fillId="0" borderId="2" xfId="60" applyFont="1" applyBorder="1" applyAlignment="1">
      <alignment horizontal="right" vertical="center" wrapText="1"/>
    </xf>
    <xf numFmtId="0" fontId="56" fillId="0" borderId="2" xfId="60" applyFont="1" applyBorder="1" applyAlignment="1">
      <alignment horizontal="right" vertical="center" wrapText="1"/>
    </xf>
    <xf numFmtId="167" fontId="56" fillId="0" borderId="2" xfId="263" applyNumberFormat="1" applyFont="1" applyBorder="1" applyAlignment="1">
      <alignment vertical="center"/>
    </xf>
    <xf numFmtId="10" fontId="56" fillId="0" borderId="2" xfId="137" applyNumberFormat="1" applyFont="1" applyBorder="1" applyAlignment="1">
      <alignment horizontal="center" vertical="center"/>
    </xf>
    <xf numFmtId="174" fontId="37" fillId="10" borderId="0" xfId="261" applyNumberFormat="1" applyFont="1" applyFill="1" applyBorder="1" applyAlignment="1">
      <alignment vertical="center"/>
    </xf>
    <xf numFmtId="0" fontId="31" fillId="15" borderId="0" xfId="60" applyFont="1" applyFill="1" applyAlignment="1">
      <alignment horizontal="right" vertical="center" wrapText="1"/>
    </xf>
    <xf numFmtId="174" fontId="37" fillId="10" borderId="71" xfId="261" applyNumberFormat="1" applyFont="1" applyFill="1" applyBorder="1" applyAlignment="1">
      <alignment vertical="center"/>
    </xf>
    <xf numFmtId="174" fontId="37" fillId="10" borderId="72" xfId="261" applyNumberFormat="1" applyFont="1" applyFill="1" applyBorder="1" applyAlignment="1">
      <alignment vertical="center"/>
    </xf>
    <xf numFmtId="0" fontId="31" fillId="5" borderId="22" xfId="60" applyFont="1" applyFill="1" applyBorder="1" applyAlignment="1">
      <alignment horizontal="center" vertical="center" wrapText="1"/>
    </xf>
    <xf numFmtId="0" fontId="32" fillId="0" borderId="30" xfId="60" applyFont="1" applyBorder="1" applyAlignment="1">
      <alignment horizontal="center" vertical="center" wrapText="1"/>
    </xf>
    <xf numFmtId="166" fontId="32" fillId="0" borderId="31" xfId="71" applyFont="1" applyBorder="1" applyAlignment="1">
      <alignment vertical="center" wrapText="1"/>
    </xf>
    <xf numFmtId="166" fontId="32" fillId="0" borderId="31" xfId="71" applyFont="1" applyFill="1" applyBorder="1" applyAlignment="1">
      <alignment vertical="center" wrapText="1"/>
    </xf>
    <xf numFmtId="166" fontId="31" fillId="5" borderId="22" xfId="60" applyNumberFormat="1" applyFont="1" applyFill="1" applyBorder="1" applyAlignment="1">
      <alignment vertical="center" wrapText="1"/>
    </xf>
    <xf numFmtId="166" fontId="32" fillId="0" borderId="27" xfId="71" applyFont="1" applyFill="1" applyBorder="1" applyAlignment="1">
      <alignment vertical="center" wrapText="1"/>
    </xf>
    <xf numFmtId="0" fontId="32" fillId="0" borderId="0" xfId="60" applyFont="1" applyBorder="1" applyAlignment="1">
      <alignment vertical="center" wrapText="1"/>
    </xf>
    <xf numFmtId="0" fontId="32" fillId="0" borderId="0" xfId="60" applyFont="1" applyBorder="1" applyAlignment="1">
      <alignment wrapText="1"/>
    </xf>
    <xf numFmtId="0" fontId="27" fillId="0" borderId="0" xfId="60" applyFont="1" applyBorder="1" applyAlignment="1">
      <alignment wrapText="1"/>
    </xf>
    <xf numFmtId="10" fontId="35" fillId="0" borderId="0" xfId="66" applyNumberFormat="1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2" fontId="48" fillId="0" borderId="0" xfId="60" applyNumberFormat="1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4" fillId="2" borderId="2" xfId="0" applyFont="1" applyFill="1" applyBorder="1" applyAlignment="1">
      <alignment horizontal="center"/>
    </xf>
    <xf numFmtId="0" fontId="54" fillId="0" borderId="0" xfId="60" applyFont="1" applyBorder="1" applyAlignment="1">
      <alignment horizontal="left" vertical="center" wrapText="1"/>
    </xf>
    <xf numFmtId="167" fontId="38" fillId="7" borderId="0" xfId="263" applyNumberFormat="1" applyFont="1" applyFill="1" applyBorder="1" applyAlignment="1">
      <alignment vertical="center"/>
    </xf>
    <xf numFmtId="0" fontId="55" fillId="0" borderId="0" xfId="60" applyFont="1" applyBorder="1" applyAlignment="1">
      <alignment horizontal="left" vertical="center"/>
    </xf>
    <xf numFmtId="10" fontId="38" fillId="7" borderId="0" xfId="261" applyNumberFormat="1" applyFont="1" applyFill="1" applyBorder="1" applyAlignment="1">
      <alignment horizontal="left" vertical="center"/>
    </xf>
    <xf numFmtId="49" fontId="38" fillId="0" borderId="0" xfId="261" applyNumberFormat="1" applyFont="1" applyBorder="1" applyAlignment="1">
      <alignment horizontal="left" vertical="center"/>
    </xf>
    <xf numFmtId="49" fontId="38" fillId="0" borderId="0" xfId="262" applyNumberFormat="1" applyFont="1" applyBorder="1" applyAlignment="1">
      <alignment horizontal="left" vertical="center"/>
    </xf>
    <xf numFmtId="174" fontId="34" fillId="10" borderId="69" xfId="261" applyNumberFormat="1" applyFont="1" applyFill="1" applyBorder="1" applyAlignment="1">
      <alignment horizontal="right" vertical="center" wrapText="1"/>
    </xf>
    <xf numFmtId="174" fontId="34" fillId="10" borderId="70" xfId="261" applyNumberFormat="1" applyFont="1" applyFill="1" applyBorder="1" applyAlignment="1">
      <alignment horizontal="right" vertical="center" wrapText="1"/>
    </xf>
    <xf numFmtId="174" fontId="34" fillId="10" borderId="75" xfId="261" applyNumberFormat="1" applyFont="1" applyFill="1" applyBorder="1" applyAlignment="1">
      <alignment horizontal="center" vertical="center" wrapText="1"/>
    </xf>
    <xf numFmtId="174" fontId="34" fillId="10" borderId="73" xfId="261" applyNumberFormat="1" applyFont="1" applyFill="1" applyBorder="1" applyAlignment="1">
      <alignment horizontal="center" vertical="center" wrapText="1"/>
    </xf>
    <xf numFmtId="174" fontId="34" fillId="10" borderId="15" xfId="261" applyNumberFormat="1" applyFont="1" applyFill="1" applyBorder="1" applyAlignment="1">
      <alignment horizontal="center" vertical="center" wrapText="1"/>
    </xf>
    <xf numFmtId="174" fontId="34" fillId="10" borderId="74" xfId="261" applyNumberFormat="1" applyFont="1" applyFill="1" applyBorder="1" applyAlignment="1">
      <alignment horizontal="center" vertical="center" wrapText="1"/>
    </xf>
    <xf numFmtId="0" fontId="42" fillId="12" borderId="2" xfId="264" applyFont="1" applyFill="1" applyBorder="1" applyAlignment="1">
      <alignment horizontal="center" vertical="center"/>
    </xf>
    <xf numFmtId="0" fontId="40" fillId="0" borderId="15" xfId="264" applyFont="1" applyFill="1" applyBorder="1" applyAlignment="1">
      <alignment horizontal="center" vertical="center"/>
    </xf>
    <xf numFmtId="0" fontId="40" fillId="7" borderId="15" xfId="264" applyFont="1" applyFill="1" applyBorder="1" applyAlignment="1">
      <alignment horizontal="center" vertical="center"/>
    </xf>
    <xf numFmtId="4" fontId="41" fillId="13" borderId="7" xfId="264" applyNumberFormat="1" applyFont="1" applyFill="1" applyBorder="1" applyAlignment="1">
      <alignment horizontal="center" vertical="center"/>
    </xf>
    <xf numFmtId="4" fontId="41" fillId="13" borderId="8" xfId="264" applyNumberFormat="1" applyFont="1" applyFill="1" applyBorder="1" applyAlignment="1">
      <alignment horizontal="center" vertical="center"/>
    </xf>
    <xf numFmtId="0" fontId="42" fillId="12" borderId="3" xfId="264" applyFont="1" applyFill="1" applyBorder="1" applyAlignment="1">
      <alignment horizontal="center" vertical="center"/>
    </xf>
    <xf numFmtId="0" fontId="32" fillId="0" borderId="7" xfId="60" applyFont="1" applyBorder="1" applyAlignment="1">
      <alignment horizontal="right" vertical="center" wrapText="1"/>
    </xf>
    <xf numFmtId="0" fontId="32" fillId="0" borderId="8" xfId="60" applyFont="1" applyBorder="1" applyAlignment="1">
      <alignment horizontal="right" vertical="center" wrapText="1"/>
    </xf>
    <xf numFmtId="0" fontId="32" fillId="0" borderId="7" xfId="60" applyFont="1" applyBorder="1" applyAlignment="1">
      <alignment horizontal="justify" vertical="center" wrapText="1"/>
    </xf>
    <xf numFmtId="0" fontId="32" fillId="0" borderId="8" xfId="60" applyFont="1" applyBorder="1" applyAlignment="1">
      <alignment horizontal="justify" vertical="center" wrapText="1"/>
    </xf>
    <xf numFmtId="0" fontId="31" fillId="0" borderId="0" xfId="60" applyFont="1" applyAlignment="1">
      <alignment horizontal="center" vertical="center" wrapText="1"/>
    </xf>
    <xf numFmtId="0" fontId="31" fillId="7" borderId="2" xfId="60" applyFont="1" applyFill="1" applyBorder="1" applyAlignment="1">
      <alignment horizontal="left" vertical="center" wrapText="1"/>
    </xf>
    <xf numFmtId="0" fontId="32" fillId="0" borderId="0" xfId="60" applyFont="1" applyAlignment="1">
      <alignment horizontal="left" vertical="center" wrapText="1"/>
    </xf>
    <xf numFmtId="0" fontId="31" fillId="0" borderId="0" xfId="60" applyFont="1" applyAlignment="1">
      <alignment horizontal="left" wrapText="1"/>
    </xf>
    <xf numFmtId="0" fontId="31" fillId="5" borderId="2" xfId="60" applyFont="1" applyFill="1" applyBorder="1" applyAlignment="1">
      <alignment horizontal="center" vertical="center" wrapText="1"/>
    </xf>
    <xf numFmtId="0" fontId="32" fillId="0" borderId="0" xfId="60" applyFont="1" applyAlignment="1">
      <alignment horizontal="left" wrapText="1"/>
    </xf>
    <xf numFmtId="0" fontId="52" fillId="0" borderId="85" xfId="60" applyFont="1" applyBorder="1" applyAlignment="1">
      <alignment horizontal="left" vertical="center" wrapText="1"/>
    </xf>
    <xf numFmtId="0" fontId="52" fillId="0" borderId="84" xfId="60" applyFont="1" applyBorder="1" applyAlignment="1">
      <alignment horizontal="left" vertical="center" wrapText="1"/>
    </xf>
    <xf numFmtId="0" fontId="31" fillId="0" borderId="0" xfId="60" applyFont="1" applyAlignment="1">
      <alignment horizontal="center" wrapText="1"/>
    </xf>
    <xf numFmtId="0" fontId="48" fillId="0" borderId="77" xfId="60" applyFont="1" applyBorder="1" applyAlignment="1">
      <alignment horizontal="left" vertical="center" wrapText="1"/>
    </xf>
    <xf numFmtId="0" fontId="48" fillId="0" borderId="76" xfId="60" applyFont="1" applyBorder="1" applyAlignment="1">
      <alignment horizontal="left" vertical="center" wrapText="1"/>
    </xf>
    <xf numFmtId="0" fontId="31" fillId="0" borderId="0" xfId="60" applyFont="1" applyAlignment="1">
      <alignment horizontal="left" vertical="center" wrapText="1"/>
    </xf>
    <xf numFmtId="0" fontId="32" fillId="0" borderId="0" xfId="60" applyFont="1" applyAlignment="1">
      <alignment horizontal="center" vertical="center" wrapText="1"/>
    </xf>
    <xf numFmtId="0" fontId="32" fillId="0" borderId="31" xfId="60" applyFont="1" applyBorder="1" applyAlignment="1">
      <alignment horizontal="justify" vertical="center" wrapText="1"/>
    </xf>
    <xf numFmtId="0" fontId="32" fillId="0" borderId="32" xfId="60" applyFont="1" applyBorder="1" applyAlignment="1">
      <alignment horizontal="justify" vertical="center" wrapText="1"/>
    </xf>
    <xf numFmtId="0" fontId="31" fillId="5" borderId="22" xfId="60" applyFont="1" applyFill="1" applyBorder="1" applyAlignment="1">
      <alignment vertical="center" wrapText="1"/>
    </xf>
    <xf numFmtId="0" fontId="31" fillId="5" borderId="39" xfId="60" applyFont="1" applyFill="1" applyBorder="1" applyAlignment="1">
      <alignment vertical="center" wrapText="1"/>
    </xf>
    <xf numFmtId="0" fontId="32" fillId="0" borderId="0" xfId="60" applyFont="1" applyAlignment="1">
      <alignment horizontal="justify" vertical="center" wrapText="1"/>
    </xf>
    <xf numFmtId="0" fontId="31" fillId="5" borderId="22" xfId="60" applyFont="1" applyFill="1" applyBorder="1" applyAlignment="1">
      <alignment horizontal="left" vertical="center" wrapText="1"/>
    </xf>
    <xf numFmtId="0" fontId="31" fillId="5" borderId="23" xfId="60" applyFont="1" applyFill="1" applyBorder="1" applyAlignment="1">
      <alignment horizontal="left" vertical="center" wrapText="1"/>
    </xf>
    <xf numFmtId="0" fontId="31" fillId="5" borderId="39" xfId="60" applyFont="1" applyFill="1" applyBorder="1" applyAlignment="1">
      <alignment horizontal="left" vertical="center" wrapText="1"/>
    </xf>
    <xf numFmtId="0" fontId="31" fillId="5" borderId="22" xfId="60" applyFont="1" applyFill="1" applyBorder="1" applyAlignment="1">
      <alignment horizontal="center" vertical="center" wrapText="1"/>
    </xf>
    <xf numFmtId="0" fontId="31" fillId="5" borderId="39" xfId="60" applyFont="1" applyFill="1" applyBorder="1" applyAlignment="1">
      <alignment horizontal="center" vertical="center" wrapText="1"/>
    </xf>
    <xf numFmtId="0" fontId="32" fillId="0" borderId="30" xfId="60" applyFont="1" applyBorder="1" applyAlignment="1">
      <alignment horizontal="center" vertical="center" wrapText="1"/>
    </xf>
    <xf numFmtId="0" fontId="32" fillId="0" borderId="44" xfId="60" applyFont="1" applyBorder="1" applyAlignment="1">
      <alignment horizontal="center" vertical="center" wrapText="1"/>
    </xf>
    <xf numFmtId="0" fontId="31" fillId="6" borderId="23" xfId="60" applyFont="1" applyFill="1" applyBorder="1" applyAlignment="1">
      <alignment horizontal="left" vertical="center" wrapText="1"/>
    </xf>
    <xf numFmtId="0" fontId="32" fillId="0" borderId="31" xfId="60" applyFont="1" applyBorder="1" applyAlignment="1">
      <alignment horizontal="right" vertical="center" wrapText="1"/>
    </xf>
    <xf numFmtId="0" fontId="32" fillId="0" borderId="32" xfId="60" applyFont="1" applyBorder="1" applyAlignment="1">
      <alignment horizontal="right" vertical="center" wrapText="1"/>
    </xf>
    <xf numFmtId="0" fontId="32" fillId="0" borderId="35" xfId="60" applyFont="1" applyBorder="1" applyAlignment="1">
      <alignment horizontal="right" vertical="center" wrapText="1"/>
    </xf>
    <xf numFmtId="0" fontId="32" fillId="0" borderId="36" xfId="60" applyFont="1" applyBorder="1" applyAlignment="1">
      <alignment horizontal="right" vertical="center" wrapText="1"/>
    </xf>
    <xf numFmtId="0" fontId="32" fillId="0" borderId="35" xfId="60" applyFont="1" applyBorder="1" applyAlignment="1">
      <alignment horizontal="justify" vertical="center" wrapText="1"/>
    </xf>
    <xf numFmtId="0" fontId="32" fillId="0" borderId="36" xfId="60" applyFont="1" applyBorder="1" applyAlignment="1">
      <alignment horizontal="justify" vertical="center" wrapText="1"/>
    </xf>
    <xf numFmtId="0" fontId="45" fillId="0" borderId="0" xfId="60" applyFont="1" applyBorder="1" applyAlignment="1">
      <alignment horizontal="left" vertical="top" wrapText="1"/>
    </xf>
    <xf numFmtId="0" fontId="31" fillId="0" borderId="86" xfId="60" applyFont="1" applyBorder="1" applyAlignment="1">
      <alignment horizontal="center" wrapText="1"/>
    </xf>
    <xf numFmtId="0" fontId="32" fillId="0" borderId="7" xfId="60" applyFont="1" applyBorder="1" applyAlignment="1">
      <alignment horizontal="left" vertical="center" wrapText="1"/>
    </xf>
    <xf numFmtId="0" fontId="32" fillId="0" borderId="8" xfId="60" applyFont="1" applyBorder="1" applyAlignment="1">
      <alignment horizontal="left" vertical="center" wrapText="1"/>
    </xf>
    <xf numFmtId="0" fontId="32" fillId="0" borderId="83" xfId="60" applyFont="1" applyBorder="1" applyAlignment="1">
      <alignment horizontal="center" vertical="center" wrapText="1"/>
    </xf>
    <xf numFmtId="44" fontId="32" fillId="0" borderId="0" xfId="267" applyFont="1" applyAlignment="1">
      <alignment horizontal="center" vertical="center" wrapText="1"/>
    </xf>
    <xf numFmtId="44" fontId="32" fillId="0" borderId="83" xfId="267" applyFont="1" applyBorder="1" applyAlignment="1">
      <alignment horizontal="center" vertical="center" wrapText="1"/>
    </xf>
    <xf numFmtId="0" fontId="32" fillId="0" borderId="0" xfId="60" applyFont="1" applyAlignment="1">
      <alignment horizontal="center" wrapText="1"/>
    </xf>
    <xf numFmtId="0" fontId="4" fillId="0" borderId="2" xfId="240" applyFont="1" applyBorder="1" applyAlignment="1">
      <alignment horizontal="center"/>
    </xf>
    <xf numFmtId="0" fontId="6" fillId="0" borderId="2" xfId="240" applyBorder="1" applyAlignment="1">
      <alignment horizontal="center"/>
    </xf>
    <xf numFmtId="0" fontId="29" fillId="0" borderId="0" xfId="240" applyFont="1" applyAlignment="1">
      <alignment horizontal="left"/>
    </xf>
    <xf numFmtId="0" fontId="29" fillId="0" borderId="61" xfId="240" applyFont="1" applyBorder="1" applyAlignment="1">
      <alignment horizontal="center"/>
    </xf>
    <xf numFmtId="0" fontId="29" fillId="0" borderId="62" xfId="240" applyFont="1" applyBorder="1" applyAlignment="1">
      <alignment horizontal="center"/>
    </xf>
    <xf numFmtId="0" fontId="29" fillId="0" borderId="68" xfId="240" applyFont="1" applyBorder="1" applyAlignment="1">
      <alignment horizontal="center"/>
    </xf>
    <xf numFmtId="0" fontId="29" fillId="0" borderId="5" xfId="240" applyFont="1" applyBorder="1" applyAlignment="1">
      <alignment horizontal="center"/>
    </xf>
    <xf numFmtId="0" fontId="29" fillId="0" borderId="0" xfId="240" applyFont="1" applyAlignment="1">
      <alignment horizontal="center"/>
    </xf>
    <xf numFmtId="0" fontId="29" fillId="0" borderId="56" xfId="240" applyFont="1" applyBorder="1" applyAlignment="1">
      <alignment horizontal="center"/>
    </xf>
    <xf numFmtId="0" fontId="29" fillId="0" borderId="57" xfId="240" applyFont="1" applyBorder="1" applyAlignment="1">
      <alignment horizontal="center"/>
    </xf>
    <xf numFmtId="0" fontId="29" fillId="0" borderId="58" xfId="240" applyFont="1" applyBorder="1" applyAlignment="1">
      <alignment horizontal="center"/>
    </xf>
    <xf numFmtId="0" fontId="29" fillId="0" borderId="61" xfId="240" applyFont="1" applyBorder="1" applyAlignment="1">
      <alignment horizontal="right"/>
    </xf>
    <xf numFmtId="0" fontId="29" fillId="0" borderId="62" xfId="240" applyFont="1" applyBorder="1" applyAlignment="1">
      <alignment horizontal="right"/>
    </xf>
    <xf numFmtId="0" fontId="29" fillId="8" borderId="61" xfId="240" applyFont="1" applyFill="1" applyBorder="1" applyAlignment="1">
      <alignment horizontal="center"/>
    </xf>
    <xf numFmtId="0" fontId="29" fillId="8" borderId="62" xfId="240" applyFont="1" applyFill="1" applyBorder="1" applyAlignment="1">
      <alignment horizontal="center"/>
    </xf>
    <xf numFmtId="0" fontId="29" fillId="8" borderId="5" xfId="240" applyFont="1" applyFill="1" applyBorder="1" applyAlignment="1">
      <alignment horizontal="center"/>
    </xf>
    <xf numFmtId="0" fontId="29" fillId="7" borderId="0" xfId="240" applyFont="1" applyFill="1" applyBorder="1" applyAlignment="1">
      <alignment horizontal="center"/>
    </xf>
    <xf numFmtId="0" fontId="29" fillId="0" borderId="67" xfId="240" applyFont="1" applyBorder="1" applyAlignment="1">
      <alignment horizontal="center"/>
    </xf>
    <xf numFmtId="0" fontId="5" fillId="0" borderId="0" xfId="240" applyFont="1" applyAlignment="1">
      <alignment horizontal="right"/>
    </xf>
    <xf numFmtId="0" fontId="6" fillId="0" borderId="0" xfId="240" applyAlignment="1">
      <alignment horizontal="right"/>
    </xf>
  </cellXfs>
  <cellStyles count="270">
    <cellStyle name="Euro" xfId="1"/>
    <cellStyle name="Euro 2" xfId="74"/>
    <cellStyle name="Euro 3" xfId="75"/>
    <cellStyle name="Euro 4" xfId="76"/>
    <cellStyle name="Excel Built-in Comma" xfId="247"/>
    <cellStyle name="Excel Built-in Normal" xfId="248"/>
    <cellStyle name="Excel Built-in Normal 10" xfId="249"/>
    <cellStyle name="Excel Built-in Normal 2" xfId="250"/>
    <cellStyle name="Excel Built-in Normal 3" xfId="251"/>
    <cellStyle name="Excel Built-in Normal 4" xfId="252"/>
    <cellStyle name="Excel Built-in Normal 5" xfId="253"/>
    <cellStyle name="Excel Built-in Normal 6" xfId="254"/>
    <cellStyle name="Excel Built-in Normal 7" xfId="255"/>
    <cellStyle name="Excel Built-in Normal 8" xfId="256"/>
    <cellStyle name="Excel Built-in Normal 9" xfId="257"/>
    <cellStyle name="Hiperlink" xfId="70" builtinId="8"/>
    <cellStyle name="Moeda 10" xfId="2"/>
    <cellStyle name="Moeda 10 2" xfId="77"/>
    <cellStyle name="Moeda 10 3" xfId="78"/>
    <cellStyle name="Moeda 10 4" xfId="79"/>
    <cellStyle name="Moeda 10 5" xfId="80"/>
    <cellStyle name="Moeda 11" xfId="81"/>
    <cellStyle name="Moeda 12" xfId="82"/>
    <cellStyle name="Moeda 13" xfId="239"/>
    <cellStyle name="Moeda 13 2" xfId="242"/>
    <cellStyle name="Moeda 14" xfId="245"/>
    <cellStyle name="Moeda 14 2" xfId="265"/>
    <cellStyle name="Moeda 14 2 2" xfId="268"/>
    <cellStyle name="Moeda 15" xfId="267"/>
    <cellStyle name="Moeda 2" xfId="3"/>
    <cellStyle name="Moeda 2 2" xfId="4"/>
    <cellStyle name="Moeda 2 2 2" xfId="5"/>
    <cellStyle name="Moeda 2 2 2 2" xfId="83"/>
    <cellStyle name="Moeda 2 2 2 3" xfId="84"/>
    <cellStyle name="Moeda 2 2 2 4" xfId="85"/>
    <cellStyle name="Moeda 2 2 3" xfId="64"/>
    <cellStyle name="Moeda 2 2 4" xfId="86"/>
    <cellStyle name="Moeda 2 2 5" xfId="87"/>
    <cellStyle name="Moeda 2 2 6" xfId="88"/>
    <cellStyle name="Moeda 2 3" xfId="6"/>
    <cellStyle name="Moeda 2 3 2" xfId="7"/>
    <cellStyle name="Moeda 2 3 2 2" xfId="89"/>
    <cellStyle name="Moeda 2 3 2 3" xfId="90"/>
    <cellStyle name="Moeda 2 3 2 4" xfId="91"/>
    <cellStyle name="Moeda 2 3 3" xfId="71"/>
    <cellStyle name="Moeda 2 3 4" xfId="92"/>
    <cellStyle name="Moeda 2 3 5" xfId="93"/>
    <cellStyle name="Moeda 2 4" xfId="8"/>
    <cellStyle name="Moeda 2 4 2" xfId="94"/>
    <cellStyle name="Moeda 2 4 3" xfId="95"/>
    <cellStyle name="Moeda 2 4 4" xfId="96"/>
    <cellStyle name="Moeda 2 5" xfId="97"/>
    <cellStyle name="Moeda 2 6" xfId="68"/>
    <cellStyle name="Moeda 2 7" xfId="98"/>
    <cellStyle name="Moeda 2 8" xfId="99"/>
    <cellStyle name="Moeda 2_010-12 - Cond. Itacorubi - Limp SC" xfId="233"/>
    <cellStyle name="Moeda 3" xfId="9"/>
    <cellStyle name="Moeda 3 2" xfId="10"/>
    <cellStyle name="Moeda 3 2 2" xfId="100"/>
    <cellStyle name="Moeda 3 2 3" xfId="101"/>
    <cellStyle name="Moeda 3 2 4" xfId="102"/>
    <cellStyle name="Moeda 3 3" xfId="11"/>
    <cellStyle name="Moeda 3 3 2" xfId="103"/>
    <cellStyle name="Moeda 3 3 3" xfId="104"/>
    <cellStyle name="Moeda 3 3 4" xfId="105"/>
    <cellStyle name="Moeda 3 4" xfId="106"/>
    <cellStyle name="Moeda 3 5" xfId="107"/>
    <cellStyle name="Moeda 3 6" xfId="108"/>
    <cellStyle name="Moeda 4" xfId="12"/>
    <cellStyle name="Moeda 4 2" xfId="109"/>
    <cellStyle name="Moeda 4 3" xfId="110"/>
    <cellStyle name="Moeda 4 4" xfId="111"/>
    <cellStyle name="Moeda 5" xfId="13"/>
    <cellStyle name="Moeda 5 2" xfId="112"/>
    <cellStyle name="Moeda 5 3" xfId="113"/>
    <cellStyle name="Moeda 5 4" xfId="114"/>
    <cellStyle name="Moeda 6" xfId="14"/>
    <cellStyle name="Moeda 6 2" xfId="15"/>
    <cellStyle name="Moeda 6 2 2" xfId="115"/>
    <cellStyle name="Moeda 6 2 3" xfId="116"/>
    <cellStyle name="Moeda 6 2 4" xfId="117"/>
    <cellStyle name="Moeda 6 3" xfId="118"/>
    <cellStyle name="Moeda 6 4" xfId="119"/>
    <cellStyle name="Moeda 6 5" xfId="120"/>
    <cellStyle name="Moeda 7" xfId="16"/>
    <cellStyle name="Moeda 7 2" xfId="121"/>
    <cellStyle name="Moeda 7 3" xfId="122"/>
    <cellStyle name="Moeda 7 4" xfId="123"/>
    <cellStyle name="Moeda 8" xfId="17"/>
    <cellStyle name="Moeda 8 2" xfId="124"/>
    <cellStyle name="Moeda 8 3" xfId="125"/>
    <cellStyle name="Moeda 8 4" xfId="126"/>
    <cellStyle name="Moeda 9" xfId="18"/>
    <cellStyle name="Moeda 9 2" xfId="127"/>
    <cellStyle name="Moeda 9 3" xfId="128"/>
    <cellStyle name="Moeda 9 4" xfId="129"/>
    <cellStyle name="Normal" xfId="0" builtinId="0"/>
    <cellStyle name="Normal 10" xfId="244"/>
    <cellStyle name="Normal 2" xfId="19"/>
    <cellStyle name="Normal 2 2" xfId="60"/>
    <cellStyle name="Normal 2 3" xfId="130"/>
    <cellStyle name="Normal 2 4" xfId="131"/>
    <cellStyle name="Normal 2 5" xfId="132"/>
    <cellStyle name="Normal 3" xfId="20"/>
    <cellStyle name="Normal 4" xfId="21"/>
    <cellStyle name="Normal 5" xfId="22"/>
    <cellStyle name="Normal 5 2" xfId="133"/>
    <cellStyle name="Normal 5 3" xfId="134"/>
    <cellStyle name="Normal 5 4" xfId="135"/>
    <cellStyle name="Normal 6" xfId="136"/>
    <cellStyle name="Normal 7" xfId="240"/>
    <cellStyle name="Normal 7 2" xfId="243"/>
    <cellStyle name="Normal 7 2 2" xfId="264"/>
    <cellStyle name="Normal 7 2 2 2" xfId="269"/>
    <cellStyle name="Normal 8" xfId="258"/>
    <cellStyle name="Normal 9" xfId="259"/>
    <cellStyle name="Normal_12-Bco Brasil" xfId="261"/>
    <cellStyle name="Normal_net-fpolis" xfId="262"/>
    <cellStyle name="Porcentagem" xfId="69" builtinId="5"/>
    <cellStyle name="Porcentagem 10" xfId="66"/>
    <cellStyle name="Porcentagem 11" xfId="234"/>
    <cellStyle name="Porcentagem 12" xfId="246"/>
    <cellStyle name="Porcentagem 12 2" xfId="266"/>
    <cellStyle name="Porcentagem 2" xfId="23"/>
    <cellStyle name="Porcentagem 2 2" xfId="24"/>
    <cellStyle name="Porcentagem 2 2 2" xfId="63"/>
    <cellStyle name="Porcentagem 2 2 3" xfId="137"/>
    <cellStyle name="Porcentagem 2 2 4" xfId="138"/>
    <cellStyle name="Porcentagem 2 2 5" xfId="139"/>
    <cellStyle name="Porcentagem 2 3" xfId="25"/>
    <cellStyle name="Porcentagem 2 3 2" xfId="140"/>
    <cellStyle name="Porcentagem 2 3 3" xfId="141"/>
    <cellStyle name="Porcentagem 2 3 4" xfId="142"/>
    <cellStyle name="Porcentagem 2 4" xfId="143"/>
    <cellStyle name="Porcentagem 2 5" xfId="144"/>
    <cellStyle name="Porcentagem 2 6" xfId="145"/>
    <cellStyle name="Porcentagem 3" xfId="26"/>
    <cellStyle name="Porcentagem 3 2" xfId="27"/>
    <cellStyle name="Porcentagem 3 2 2" xfId="146"/>
    <cellStyle name="Porcentagem 3 2 3" xfId="147"/>
    <cellStyle name="Porcentagem 3 2 4" xfId="148"/>
    <cellStyle name="Porcentagem 3 3" xfId="28"/>
    <cellStyle name="Porcentagem 3 3 2" xfId="149"/>
    <cellStyle name="Porcentagem 3 3 3" xfId="150"/>
    <cellStyle name="Porcentagem 3 3 4" xfId="151"/>
    <cellStyle name="Porcentagem 3 4" xfId="152"/>
    <cellStyle name="Porcentagem 3 5" xfId="153"/>
    <cellStyle name="Porcentagem 3 6" xfId="154"/>
    <cellStyle name="Porcentagem 4" xfId="29"/>
    <cellStyle name="Porcentagem 4 2" xfId="155"/>
    <cellStyle name="Porcentagem 4 3" xfId="156"/>
    <cellStyle name="Porcentagem 4 4" xfId="157"/>
    <cellStyle name="Porcentagem 5" xfId="30"/>
    <cellStyle name="Porcentagem 5 2" xfId="158"/>
    <cellStyle name="Porcentagem 5 3" xfId="159"/>
    <cellStyle name="Porcentagem 5 4" xfId="160"/>
    <cellStyle name="Porcentagem 6" xfId="31"/>
    <cellStyle name="Porcentagem 6 2" xfId="161"/>
    <cellStyle name="Porcentagem 6 3" xfId="162"/>
    <cellStyle name="Porcentagem 6 4" xfId="163"/>
    <cellStyle name="Porcentagem 7" xfId="32"/>
    <cellStyle name="Porcentagem 7 2" xfId="164"/>
    <cellStyle name="Porcentagem 7 3" xfId="165"/>
    <cellStyle name="Porcentagem 7 4" xfId="166"/>
    <cellStyle name="Porcentagem 8" xfId="33"/>
    <cellStyle name="Porcentagem 8 2" xfId="167"/>
    <cellStyle name="Porcentagem 8 3" xfId="168"/>
    <cellStyle name="Porcentagem 8 4" xfId="169"/>
    <cellStyle name="Porcentagem 9" xfId="34"/>
    <cellStyle name="Porcentagem 9 2" xfId="72"/>
    <cellStyle name="Porcentagem 9 3" xfId="170"/>
    <cellStyle name="Porcentagem 9 4" xfId="171"/>
    <cellStyle name="Porcentagem 9 5" xfId="172"/>
    <cellStyle name="Porcentagem 9 6" xfId="235"/>
    <cellStyle name="Porcentagem 9 6 2" xfId="238"/>
    <cellStyle name="Separador de milhares 10" xfId="36"/>
    <cellStyle name="Separador de milhares 11" xfId="37"/>
    <cellStyle name="Separador de milhares 11 2" xfId="38"/>
    <cellStyle name="Separador de milhares 11 2 2" xfId="173"/>
    <cellStyle name="Separador de milhares 11 2 3" xfId="174"/>
    <cellStyle name="Separador de milhares 11 2 4" xfId="175"/>
    <cellStyle name="Separador de milhares 11 3" xfId="73"/>
    <cellStyle name="Separador de milhares 11 4" xfId="176"/>
    <cellStyle name="Separador de milhares 11 5" xfId="177"/>
    <cellStyle name="Separador de milhares 12" xfId="39"/>
    <cellStyle name="Separador de milhares 12 2" xfId="67"/>
    <cellStyle name="Separador de milhares 12 3" xfId="178"/>
    <cellStyle name="Separador de milhares 12 4" xfId="179"/>
    <cellStyle name="Separador de milhares 12 5" xfId="180"/>
    <cellStyle name="Separador de milhares 13" xfId="181"/>
    <cellStyle name="Separador de milhares 13 2" xfId="263"/>
    <cellStyle name="Separador de milhares 14" xfId="241"/>
    <cellStyle name="Separador de milhares 2" xfId="40"/>
    <cellStyle name="Separador de milhares 2 2" xfId="41"/>
    <cellStyle name="Separador de milhares 2 2 2" xfId="65"/>
    <cellStyle name="Separador de milhares 2 2 3" xfId="182"/>
    <cellStyle name="Separador de milhares 2 2 4" xfId="183"/>
    <cellStyle name="Separador de milhares 2 2 5" xfId="184"/>
    <cellStyle name="Separador de milhares 2 3" xfId="42"/>
    <cellStyle name="Separador de milhares 2 3 2" xfId="185"/>
    <cellStyle name="Separador de milhares 2 3 3" xfId="186"/>
    <cellStyle name="Separador de milhares 2 3 4" xfId="187"/>
    <cellStyle name="Separador de milhares 2 4" xfId="43"/>
    <cellStyle name="Separador de milhares 2 4 2" xfId="188"/>
    <cellStyle name="Separador de milhares 2 4 3" xfId="189"/>
    <cellStyle name="Separador de milhares 2 4 4" xfId="190"/>
    <cellStyle name="Separador de milhares 2 5" xfId="44"/>
    <cellStyle name="Separador de milhares 2 5 2" xfId="45"/>
    <cellStyle name="Separador de milhares 2 5 2 2" xfId="191"/>
    <cellStyle name="Separador de milhares 2 5 2 3" xfId="192"/>
    <cellStyle name="Separador de milhares 2 5 2 4" xfId="193"/>
    <cellStyle name="Separador de milhares 2 5 3" xfId="62"/>
    <cellStyle name="Separador de milhares 2 5 4" xfId="194"/>
    <cellStyle name="Separador de milhares 2 5 5" xfId="195"/>
    <cellStyle name="Separador de milhares 2 5 6" xfId="196"/>
    <cellStyle name="Separador de milhares 2 6" xfId="197"/>
    <cellStyle name="Separador de milhares 2 7" xfId="198"/>
    <cellStyle name="Separador de milhares 2 8" xfId="199"/>
    <cellStyle name="Separador de milhares 3" xfId="46"/>
    <cellStyle name="Separador de milhares 3 2" xfId="47"/>
    <cellStyle name="Separador de milhares 3 2 2" xfId="200"/>
    <cellStyle name="Separador de milhares 3 2 3" xfId="201"/>
    <cellStyle name="Separador de milhares 3 2 4" xfId="202"/>
    <cellStyle name="Separador de milhares 3 3" xfId="61"/>
    <cellStyle name="Separador de milhares 3 4" xfId="203"/>
    <cellStyle name="Separador de milhares 3 5" xfId="204"/>
    <cellStyle name="Separador de milhares 3 6" xfId="205"/>
    <cellStyle name="Separador de milhares 4" xfId="48"/>
    <cellStyle name="Separador de milhares 4 2" xfId="206"/>
    <cellStyle name="Separador de milhares 4 3" xfId="207"/>
    <cellStyle name="Separador de milhares 4 4" xfId="208"/>
    <cellStyle name="Separador de milhares 5" xfId="49"/>
    <cellStyle name="Separador de milhares 5 2" xfId="209"/>
    <cellStyle name="Separador de milhares 5 3" xfId="210"/>
    <cellStyle name="Separador de milhares 5 4" xfId="211"/>
    <cellStyle name="Separador de milhares 6" xfId="50"/>
    <cellStyle name="Separador de milhares 6 2" xfId="212"/>
    <cellStyle name="Separador de milhares 6 3" xfId="213"/>
    <cellStyle name="Separador de milhares 6 4" xfId="214"/>
    <cellStyle name="Separador de milhares 7" xfId="51"/>
    <cellStyle name="Separador de milhares 7 2" xfId="52"/>
    <cellStyle name="Separador de milhares 7 2 2" xfId="215"/>
    <cellStyle name="Separador de milhares 7 2 3" xfId="216"/>
    <cellStyle name="Separador de milhares 7 2 4" xfId="217"/>
    <cellStyle name="Separador de milhares 7 3" xfId="218"/>
    <cellStyle name="Separador de milhares 7 4" xfId="219"/>
    <cellStyle name="Separador de milhares 7 5" xfId="220"/>
    <cellStyle name="Separador de milhares 7_128811_Hospital de Guarnição-Limp-SC-valor portaria" xfId="53"/>
    <cellStyle name="Separador de milhares 8" xfId="54"/>
    <cellStyle name="Separador de milhares 9" xfId="55"/>
    <cellStyle name="Separador de milhares 9 2" xfId="56"/>
    <cellStyle name="Separador de milhares 9 2 2" xfId="221"/>
    <cellStyle name="Separador de milhares 9 2 3" xfId="222"/>
    <cellStyle name="Separador de milhares 9 2 4" xfId="223"/>
    <cellStyle name="Separador de milhares 9 3" xfId="224"/>
    <cellStyle name="Separador de milhares 9 4" xfId="225"/>
    <cellStyle name="Separador de milhares 9 5" xfId="226"/>
    <cellStyle name="Título 1 1" xfId="57"/>
    <cellStyle name="Título 1 1 1" xfId="260"/>
    <cellStyle name="Vírgula" xfId="35" builtinId="3"/>
    <cellStyle name="Vírgula 2" xfId="58"/>
    <cellStyle name="Vírgula 2 2" xfId="227"/>
    <cellStyle name="Vírgula 2 3" xfId="228"/>
    <cellStyle name="Vírgula 2 4" xfId="229"/>
    <cellStyle name="Vírgula 3" xfId="59"/>
    <cellStyle name="Vírgula 3 2" xfId="230"/>
    <cellStyle name="Vírgula 3 3" xfId="231"/>
    <cellStyle name="Vírgula 3 4" xfId="232"/>
    <cellStyle name="Vírgula 4" xfId="236"/>
    <cellStyle name="Vírgula 5" xfId="2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CON\Gestao%20de%20Contratos%20-%20Reajuste\-.-%20Reajuste%20-.-\Ondrepsb%20Limpeza\Paran&#225;\Reajustes%202016\P&#250;blico\UTFPR%20-%20CT%200032015\UTFPR%20CT%20003.2015%20-%20REAJUST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2016\Tabelas\PR%20LIMPEZA\PUBLICO%20-%20LIMP.PR%20%20tabela%2001%20-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+%20Excel\2015\Tabelas\SC\Limpeza\P&#250;blico\Padr&#227;o\PUBLICO%20-%20LIMP.SC%20%20tabela%20I%20-%202015%20-%20NOV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CON\Contratos%20Ativos\Empresas%20P&#250;blicas\LIMPEZA%20PR\IFPR%20-%20CT%2077.2016\Proposta%20Inicial\+IFPR%20-%20Planilhas%20Inicia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CON\Gestao%20de%20Contratos%20-%20Reajuste\-.-%20Reajuste%20-.-\Ondrepsb%20Limpeza\Paran&#225;\Reajustes%202016\P&#250;blico\UFPR%20%20-%20CT%20003.2016\UFPR%20CT%20003.2016%20-%20REAJUSTE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CON\Gestao%20de%20Contratos%20-%20Reajuste\-.-%20Reajuste%20-.-\Ondrepsb%20Limpeza\Paran&#225;\Reajustes%202017\P&#250;blico%20-%20Limpeza%20%20-%20PR\IFPR%20CT%20077.2016\CORRE&#199;&#213;ES%2003.07.2017\IFPR%20CT%2077.2016%20-%20REAJUSTE%202016%20-%20SINDUSCON%2001.01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MEE"/>
      <sheetName val="Alterações"/>
      <sheetName val="BD-1"/>
      <sheetName val="BD-2"/>
      <sheetName val="DEMONSTRATIVO"/>
      <sheetName val="R"/>
      <sheetName val="1"/>
      <sheetName val="1A"/>
      <sheetName val="2"/>
      <sheetName val="2A"/>
      <sheetName val="UNIF"/>
      <sheetName val="EXTRA"/>
    </sheetNames>
    <sheetDataSet>
      <sheetData sheetId="0" refreshError="1"/>
      <sheetData sheetId="1" refreshError="1"/>
      <sheetData sheetId="2">
        <row r="3">
          <cell r="B3" t="str">
            <v>Ascensorista 36 horas semanais</v>
          </cell>
        </row>
        <row r="4">
          <cell r="B4" t="str">
            <v>Ascensorista 30 horas semanais</v>
          </cell>
        </row>
        <row r="5">
          <cell r="B5" t="str">
            <v>Auxiliar de cozinha 44 horas</v>
          </cell>
        </row>
        <row r="6">
          <cell r="B6" t="str">
            <v>Auxiliar de cozinha 40 horas</v>
          </cell>
        </row>
        <row r="7">
          <cell r="B7" t="str">
            <v>Auxiliar de cozinha 36 horas</v>
          </cell>
        </row>
        <row r="8">
          <cell r="B8" t="str">
            <v>Auxiliar de cozinha 33 horas</v>
          </cell>
        </row>
        <row r="9">
          <cell r="B9" t="str">
            <v>Auxiliar de cozinha 30 horas</v>
          </cell>
        </row>
        <row r="10">
          <cell r="B10" t="str">
            <v>Auxiliar de cozinha 24 horas</v>
          </cell>
        </row>
        <row r="11">
          <cell r="B11" t="str">
            <v>Auxiliar de cozinha 22 horas</v>
          </cell>
        </row>
        <row r="12">
          <cell r="B12" t="str">
            <v>Auxiliar de cozinha 20 horas</v>
          </cell>
        </row>
        <row r="13">
          <cell r="B13" t="str">
            <v>Carregador 44 horas semanais</v>
          </cell>
        </row>
        <row r="14">
          <cell r="B14" t="str">
            <v>Carregador 40 horas semanais</v>
          </cell>
        </row>
        <row r="15">
          <cell r="B15" t="str">
            <v>Carregador 36 horas semanais</v>
          </cell>
        </row>
        <row r="16">
          <cell r="B16" t="str">
            <v>Carregador 33 horas semanais</v>
          </cell>
        </row>
        <row r="17">
          <cell r="B17" t="str">
            <v>Carregador 30 horas semanais</v>
          </cell>
        </row>
        <row r="18">
          <cell r="B18" t="str">
            <v>Carregador 24 horas semanais</v>
          </cell>
        </row>
        <row r="19">
          <cell r="B19" t="str">
            <v>Carregador 22 horas semanais</v>
          </cell>
        </row>
        <row r="20">
          <cell r="B20" t="str">
            <v>Carregador 20 horas semanais</v>
          </cell>
        </row>
        <row r="21">
          <cell r="B21" t="str">
            <v>Coletores 44 horas semanais</v>
          </cell>
        </row>
        <row r="22">
          <cell r="B22" t="str">
            <v>Coletores 40 horas semanais</v>
          </cell>
        </row>
        <row r="23">
          <cell r="B23" t="str">
            <v>Coletores 36 horas semanais</v>
          </cell>
        </row>
        <row r="24">
          <cell r="B24" t="str">
            <v>Coletores 33 horas semanais</v>
          </cell>
        </row>
        <row r="25">
          <cell r="B25" t="str">
            <v>Coletores 30 horas semanais</v>
          </cell>
        </row>
        <row r="26">
          <cell r="B26" t="str">
            <v>Coletores 24 horas semanais</v>
          </cell>
        </row>
        <row r="27">
          <cell r="B27" t="str">
            <v>Coletores 22 horas semanais</v>
          </cell>
        </row>
        <row r="28">
          <cell r="B28" t="str">
            <v>Coletores 20 horas semanais</v>
          </cell>
        </row>
        <row r="29">
          <cell r="B29" t="str">
            <v>Controlador de acesso 44 horas semanais</v>
          </cell>
        </row>
        <row r="30">
          <cell r="B30" t="str">
            <v>Controlador de acesso 40 horas semanais</v>
          </cell>
        </row>
        <row r="31">
          <cell r="B31" t="str">
            <v>Controlador de acesso 36 horas semanais</v>
          </cell>
        </row>
        <row r="32">
          <cell r="B32" t="str">
            <v>Controlador de acesso 33 horas semanais</v>
          </cell>
        </row>
        <row r="33">
          <cell r="B33" t="str">
            <v>Controlador de acesso 30 horas semanais</v>
          </cell>
        </row>
        <row r="34">
          <cell r="B34" t="str">
            <v>Controlador de acesso 24 horas semanais</v>
          </cell>
        </row>
        <row r="35">
          <cell r="B35" t="str">
            <v>Controlador de acesso 22 horas semanais</v>
          </cell>
        </row>
        <row r="36">
          <cell r="B36" t="str">
            <v>Controlador de acesso 20 horas semanais</v>
          </cell>
        </row>
        <row r="37">
          <cell r="B37" t="str">
            <v>Copeira 44 horas semanais</v>
          </cell>
        </row>
        <row r="38">
          <cell r="B38" t="str">
            <v>Copeira 40 horas semanais</v>
          </cell>
        </row>
        <row r="39">
          <cell r="B39" t="str">
            <v>Copeira 36 horas semanais</v>
          </cell>
        </row>
        <row r="40">
          <cell r="B40" t="str">
            <v>Copeira 33 horas semanais</v>
          </cell>
        </row>
        <row r="41">
          <cell r="B41" t="str">
            <v>Copeira 30 horas semanais</v>
          </cell>
        </row>
        <row r="42">
          <cell r="B42" t="str">
            <v>Copeira 24 horas semanais</v>
          </cell>
        </row>
        <row r="43">
          <cell r="B43" t="str">
            <v>Copeira 22 horas semanais</v>
          </cell>
        </row>
        <row r="44">
          <cell r="B44" t="str">
            <v>Copeira 20 horas semanais</v>
          </cell>
        </row>
        <row r="45">
          <cell r="B45" t="str">
            <v>Copeira Servente 44 horas semanais</v>
          </cell>
        </row>
        <row r="46">
          <cell r="B46" t="str">
            <v>Copeira Servente 40 horas semanais</v>
          </cell>
        </row>
        <row r="47">
          <cell r="B47" t="str">
            <v>Copeira Servente 36 horas semanais</v>
          </cell>
        </row>
        <row r="48">
          <cell r="B48" t="str">
            <v>Copeira Servente 33 horas semanais</v>
          </cell>
        </row>
        <row r="49">
          <cell r="B49" t="str">
            <v>Copeira Servente 30 horas semanais</v>
          </cell>
        </row>
        <row r="50">
          <cell r="B50" t="str">
            <v>Copeira Servente 24 horas semanais</v>
          </cell>
        </row>
        <row r="51">
          <cell r="B51" t="str">
            <v>Copeira Servente 22 horas semanais</v>
          </cell>
        </row>
        <row r="52">
          <cell r="B52" t="str">
            <v>Copeira Servente 20 horas semanais</v>
          </cell>
        </row>
        <row r="53">
          <cell r="B53" t="str">
            <v>Cozinheira 44 horas semanais</v>
          </cell>
        </row>
        <row r="54">
          <cell r="B54" t="str">
            <v>Cozinheira 40 horas semanais</v>
          </cell>
        </row>
        <row r="55">
          <cell r="B55" t="str">
            <v>Cozinheira 36 horas semanais</v>
          </cell>
        </row>
        <row r="56">
          <cell r="B56" t="str">
            <v>Cozinheira 33 horas semanais</v>
          </cell>
        </row>
        <row r="57">
          <cell r="B57" t="str">
            <v>Cozinheira 30 horas semanais</v>
          </cell>
        </row>
        <row r="58">
          <cell r="B58" t="str">
            <v>Cozinheira 24 horas semanais</v>
          </cell>
        </row>
        <row r="59">
          <cell r="B59" t="str">
            <v>Cozinheira 22 horas semanais</v>
          </cell>
        </row>
        <row r="60">
          <cell r="B60" t="str">
            <v>Cozinheira 20 horas semanais</v>
          </cell>
        </row>
        <row r="61">
          <cell r="B61" t="str">
            <v>Encarregado I (3 a 10 empreg.) 44 horas semanais</v>
          </cell>
        </row>
        <row r="62">
          <cell r="B62" t="str">
            <v>Encarregado I (3 a 10 empreg.) 40 horas semanais</v>
          </cell>
        </row>
        <row r="63">
          <cell r="B63" t="str">
            <v>Encarregado I (3 a 10 empreg.) 36 horas semanais</v>
          </cell>
        </row>
        <row r="64">
          <cell r="B64" t="str">
            <v>Encarregado I (3 a 10 empreg.) 33 horas semanais</v>
          </cell>
        </row>
        <row r="65">
          <cell r="B65" t="str">
            <v>Encarregado I (3 a 10 empreg.) 30 horas semanais</v>
          </cell>
        </row>
        <row r="66">
          <cell r="B66" t="str">
            <v>Encarregado I (3 a 10 empreg.) 24 horas semanais</v>
          </cell>
        </row>
        <row r="67">
          <cell r="B67" t="str">
            <v>Encarregado I (3 a 10 empreg.) 22 horas semanais</v>
          </cell>
        </row>
        <row r="68">
          <cell r="B68" t="str">
            <v>Encarregado I (3 a 10 empreg.) 20 horas semanais</v>
          </cell>
        </row>
        <row r="69">
          <cell r="B69" t="str">
            <v>Encarregado II (11 a 20 empreg.) 44 horas semanais</v>
          </cell>
        </row>
        <row r="70">
          <cell r="B70" t="str">
            <v>Encarregado II (11 a 20 empreg.) 40 horas semanais</v>
          </cell>
        </row>
        <row r="71">
          <cell r="B71" t="str">
            <v>Encarregado II (11 a 20 empreg.) 36 horas semanais</v>
          </cell>
        </row>
        <row r="72">
          <cell r="B72" t="str">
            <v>Encarregado II (11 a 20 empreg.) 33 horas semanais</v>
          </cell>
        </row>
        <row r="73">
          <cell r="B73" t="str">
            <v>Encarregado II (11 a 20 empreg.) 30 horas semanais</v>
          </cell>
        </row>
        <row r="74">
          <cell r="B74" t="str">
            <v>Encarregado II (11 a 20 empreg.) 24 horas semanais</v>
          </cell>
        </row>
        <row r="75">
          <cell r="B75" t="str">
            <v>Encarregado II (11 a 20 empreg.) 22 horas semanais</v>
          </cell>
        </row>
        <row r="76">
          <cell r="B76" t="str">
            <v>Encarregado II (11 a 20 empreg.) 20 horas semanais</v>
          </cell>
        </row>
        <row r="77">
          <cell r="B77" t="str">
            <v>Encarregado III (acima de 20 empreg.) 44 horas semanais</v>
          </cell>
        </row>
        <row r="78">
          <cell r="B78" t="str">
            <v>Encarregado III (acima de 20 empreg.) 40 horas semanais</v>
          </cell>
        </row>
        <row r="79">
          <cell r="B79" t="str">
            <v>Encarregado III (acima de 20 empreg.) 36 horas semanais</v>
          </cell>
        </row>
        <row r="80">
          <cell r="B80" t="str">
            <v>Encarregado III (acima de 20 empreg.) 33 horas semanais</v>
          </cell>
        </row>
        <row r="81">
          <cell r="B81" t="str">
            <v>Encarregado III (acima de 20 empreg.) 30 horas semanais</v>
          </cell>
        </row>
        <row r="82">
          <cell r="B82" t="str">
            <v>Encarregado III (acima de 20 empreg.) 24 horas semanais</v>
          </cell>
        </row>
        <row r="83">
          <cell r="B83" t="str">
            <v>Encarregado III (acima de 20 empreg.) 22 horas semanais</v>
          </cell>
        </row>
        <row r="84">
          <cell r="B84" t="str">
            <v>Encarregado III (acima de 20 empreg.) 20 horas semanais</v>
          </cell>
        </row>
        <row r="85">
          <cell r="B85" t="str">
            <v>Garagista 44 horas semanais</v>
          </cell>
        </row>
        <row r="86">
          <cell r="B86" t="str">
            <v>Garagista 40 horas semanais</v>
          </cell>
        </row>
        <row r="87">
          <cell r="B87" t="str">
            <v>Garagista 36 horas semanais</v>
          </cell>
        </row>
        <row r="88">
          <cell r="B88" t="str">
            <v>Garagista 33 horas semanais</v>
          </cell>
        </row>
        <row r="89">
          <cell r="B89" t="str">
            <v>Garagista 30 horas semanais</v>
          </cell>
        </row>
        <row r="90">
          <cell r="B90" t="str">
            <v>Garagista 24 horas semanais</v>
          </cell>
        </row>
        <row r="91">
          <cell r="B91" t="str">
            <v>Garagista 22 horas semanais</v>
          </cell>
        </row>
        <row r="92">
          <cell r="B92" t="str">
            <v>Garagista 20 horas semanais</v>
          </cell>
        </row>
        <row r="93">
          <cell r="B93" t="str">
            <v>Jardineiro 44 horas semanais</v>
          </cell>
        </row>
        <row r="94">
          <cell r="B94" t="str">
            <v>Jardineiro 40 horas semanais</v>
          </cell>
        </row>
        <row r="95">
          <cell r="B95" t="str">
            <v>Jardineiro 36 horas semanais</v>
          </cell>
        </row>
        <row r="96">
          <cell r="B96" t="str">
            <v>Jardineiro 33 horas semanais</v>
          </cell>
        </row>
        <row r="97">
          <cell r="B97" t="str">
            <v>Jardineiro 30 horas semanais</v>
          </cell>
        </row>
        <row r="98">
          <cell r="B98" t="str">
            <v>Jardineiro 24 horas semanais</v>
          </cell>
        </row>
        <row r="99">
          <cell r="B99" t="str">
            <v>Jardineiro 22 horas semanais</v>
          </cell>
        </row>
        <row r="100">
          <cell r="B100" t="str">
            <v>Jardineiro 20 horas semanais</v>
          </cell>
        </row>
        <row r="101">
          <cell r="B101" t="str">
            <v>Lavador 44 horas semanais</v>
          </cell>
        </row>
        <row r="102">
          <cell r="B102" t="str">
            <v>Lavador 40 horas semanais</v>
          </cell>
        </row>
        <row r="103">
          <cell r="B103" t="str">
            <v>Lavador 36 horas semanais</v>
          </cell>
        </row>
        <row r="104">
          <cell r="B104" t="str">
            <v>Lavador 33 horas semanais</v>
          </cell>
        </row>
        <row r="105">
          <cell r="B105" t="str">
            <v>Lavador 30 horas semanais</v>
          </cell>
        </row>
        <row r="106">
          <cell r="B106" t="str">
            <v>Lavador 24 horas semanais</v>
          </cell>
        </row>
        <row r="107">
          <cell r="B107" t="str">
            <v>Lavador 22 horas semanais</v>
          </cell>
        </row>
        <row r="108">
          <cell r="B108" t="str">
            <v>Lavador 20 horas semanais</v>
          </cell>
        </row>
        <row r="109">
          <cell r="B109" t="str">
            <v>Merendeira 44 horas semanais</v>
          </cell>
        </row>
        <row r="110">
          <cell r="B110" t="str">
            <v>Merendeira 40 horas semanais</v>
          </cell>
        </row>
        <row r="111">
          <cell r="B111" t="str">
            <v>Merendeira 36 horas semanais</v>
          </cell>
        </row>
        <row r="112">
          <cell r="B112" t="str">
            <v>Merendeira 33 horas semanais</v>
          </cell>
        </row>
        <row r="113">
          <cell r="B113" t="str">
            <v>Merendeira 30 horas semanais</v>
          </cell>
        </row>
        <row r="114">
          <cell r="B114" t="str">
            <v>Merendeira 24 horas semanais</v>
          </cell>
        </row>
        <row r="115">
          <cell r="B115" t="str">
            <v>Merendeira 22 horas semanais</v>
          </cell>
        </row>
        <row r="116">
          <cell r="B116" t="str">
            <v>Merendeira 20 horas semanais</v>
          </cell>
        </row>
        <row r="117">
          <cell r="B117" t="str">
            <v>Monitor 44 horas semanais</v>
          </cell>
        </row>
        <row r="118">
          <cell r="B118" t="str">
            <v>Monitor 40 horas semanais</v>
          </cell>
        </row>
        <row r="119">
          <cell r="B119" t="str">
            <v>Monitor 36 horas semanais</v>
          </cell>
        </row>
        <row r="120">
          <cell r="B120" t="str">
            <v>Monitor 33 horas semanais</v>
          </cell>
        </row>
        <row r="121">
          <cell r="B121" t="str">
            <v>Monitor 30 horas semanais</v>
          </cell>
        </row>
        <row r="122">
          <cell r="B122" t="str">
            <v>Monitor 24 horas semanais</v>
          </cell>
        </row>
        <row r="123">
          <cell r="B123" t="str">
            <v>Monitor 22 horas semanais</v>
          </cell>
        </row>
        <row r="124">
          <cell r="B124" t="str">
            <v>Monitor 20 horas semanais</v>
          </cell>
        </row>
        <row r="125">
          <cell r="B125" t="str">
            <v>Oficce-boy/Contínuo 44 horas semanais</v>
          </cell>
        </row>
        <row r="126">
          <cell r="B126" t="str">
            <v>Oficce-boy/Contínuo 40 horas semanais</v>
          </cell>
        </row>
        <row r="127">
          <cell r="B127" t="str">
            <v>Oficce-boy/Contínuo 36 horas semanais</v>
          </cell>
        </row>
        <row r="128">
          <cell r="B128" t="str">
            <v>Oficce-boy/Contínuo 33 horas semanais</v>
          </cell>
        </row>
        <row r="129">
          <cell r="B129" t="str">
            <v>Oficce-boy/Contínuo 30 horas semanais</v>
          </cell>
        </row>
        <row r="130">
          <cell r="B130" t="str">
            <v>Oficce-boy/Contínuo 24 horas semanais</v>
          </cell>
        </row>
        <row r="131">
          <cell r="B131" t="str">
            <v>Oficce-boy/Contínuo 22 horas semanais</v>
          </cell>
        </row>
        <row r="132">
          <cell r="B132" t="str">
            <v>Oficce-boy/Contínuo 20 horas semanais</v>
          </cell>
        </row>
        <row r="133">
          <cell r="B133" t="str">
            <v>Operador de Máquinas 44 horas semanais</v>
          </cell>
        </row>
        <row r="134">
          <cell r="B134" t="str">
            <v>Operador de Máquinas 40 horas semanais</v>
          </cell>
        </row>
        <row r="135">
          <cell r="B135" t="str">
            <v>Operador de Máquinas 36 horas semanais</v>
          </cell>
        </row>
        <row r="136">
          <cell r="B136" t="str">
            <v>Operador de Máquinas 33 horas semanais</v>
          </cell>
        </row>
        <row r="137">
          <cell r="B137" t="str">
            <v>Operador de Máquinas 30 horas semanais</v>
          </cell>
        </row>
        <row r="138">
          <cell r="B138" t="str">
            <v>Operador de Máquinas 24 horas semanais</v>
          </cell>
        </row>
        <row r="139">
          <cell r="B139" t="str">
            <v>Operador de Máquinas 22 horas semanais</v>
          </cell>
        </row>
        <row r="140">
          <cell r="B140" t="str">
            <v>Operador de Máquinas 20 horas semanais</v>
          </cell>
        </row>
        <row r="141">
          <cell r="B141" t="str">
            <v>Porteiro 44 horas semanais</v>
          </cell>
        </row>
        <row r="142">
          <cell r="B142" t="str">
            <v>Porteiro 40 horas semanais</v>
          </cell>
        </row>
        <row r="143">
          <cell r="B143" t="str">
            <v>Porteiro 36 horas semanais</v>
          </cell>
        </row>
        <row r="144">
          <cell r="B144" t="str">
            <v>Porteiro 33 horas semanais</v>
          </cell>
        </row>
        <row r="145">
          <cell r="B145" t="str">
            <v>Porteiro 30 horas semanais</v>
          </cell>
        </row>
        <row r="146">
          <cell r="B146" t="str">
            <v>Porteiro 24 horas semanais</v>
          </cell>
        </row>
        <row r="147">
          <cell r="B147" t="str">
            <v>Porteiro 22 horas semanais</v>
          </cell>
        </row>
        <row r="148">
          <cell r="B148" t="str">
            <v>Porteiro 20 horas semanais</v>
          </cell>
        </row>
        <row r="149">
          <cell r="B149" t="str">
            <v>Porteiro 12x36 horas diurnas tdm</v>
          </cell>
        </row>
        <row r="150">
          <cell r="B150" t="str">
            <v>Porteiro 12x36 horas noturnas tdm</v>
          </cell>
        </row>
        <row r="151">
          <cell r="B151" t="str">
            <v>Porteiro 24 horas tdm</v>
          </cell>
        </row>
        <row r="152">
          <cell r="B152" t="str">
            <v>Porteiro SDF</v>
          </cell>
        </row>
        <row r="153">
          <cell r="B153" t="str">
            <v>Recepcionista 44 horas semanais</v>
          </cell>
        </row>
        <row r="154">
          <cell r="B154" t="str">
            <v>Recepcionista 40 horas semanais</v>
          </cell>
        </row>
        <row r="155">
          <cell r="B155" t="str">
            <v>Recepcionista 36 horas semanais</v>
          </cell>
        </row>
        <row r="156">
          <cell r="B156" t="str">
            <v>Recepcionista 33 horas semanais</v>
          </cell>
        </row>
        <row r="157">
          <cell r="B157" t="str">
            <v>Recepcionista 30 horas semanais</v>
          </cell>
        </row>
        <row r="158">
          <cell r="B158" t="str">
            <v>Recepcionista 24 horas semanais</v>
          </cell>
        </row>
        <row r="159">
          <cell r="B159" t="str">
            <v>Recepcionista 22 horas semanais</v>
          </cell>
        </row>
        <row r="160">
          <cell r="B160" t="str">
            <v>Recepcionista 20 horas semanais</v>
          </cell>
        </row>
        <row r="161">
          <cell r="B161" t="str">
            <v>Recepcionista 12x36 horas diurnas TDM</v>
          </cell>
        </row>
        <row r="162">
          <cell r="B162" t="str">
            <v>Recepcionista 12x36 horas noturnas TDM</v>
          </cell>
        </row>
        <row r="163">
          <cell r="B163" t="str">
            <v>Recepcionista 24 horas tdm</v>
          </cell>
        </row>
        <row r="164">
          <cell r="B164" t="str">
            <v>Servente 44 horas diurnas semanais</v>
          </cell>
        </row>
        <row r="165">
          <cell r="B165" t="str">
            <v>Servente 44 horas diurnas semanais (hospital)</v>
          </cell>
        </row>
        <row r="166">
          <cell r="B166" t="str">
            <v>Servente 40 horas diurnas semanais</v>
          </cell>
        </row>
        <row r="167">
          <cell r="B167" t="str">
            <v>Servente 36 horas diurnas semanais</v>
          </cell>
        </row>
        <row r="168">
          <cell r="B168" t="str">
            <v>Servente 33 horas diurnas semanais</v>
          </cell>
        </row>
        <row r="169">
          <cell r="B169" t="str">
            <v>Servente 30 horas diurnas semanais</v>
          </cell>
        </row>
        <row r="170">
          <cell r="B170" t="str">
            <v>Servente 24 horas diurnas semanais</v>
          </cell>
        </row>
        <row r="171">
          <cell r="B171" t="str">
            <v>Servente 22 horas diurnas semanais</v>
          </cell>
        </row>
        <row r="172">
          <cell r="B172" t="str">
            <v>Servente 20 horas diurnas semanais</v>
          </cell>
        </row>
        <row r="173">
          <cell r="B173" t="str">
            <v>Servente 12x36 horas diurnas TDM</v>
          </cell>
        </row>
        <row r="174">
          <cell r="B174" t="str">
            <v>Servente 12x36 horas noturnas TDM</v>
          </cell>
        </row>
        <row r="175">
          <cell r="B175" t="str">
            <v>Servente Copeira 44 horas semanais</v>
          </cell>
        </row>
        <row r="176">
          <cell r="B176" t="str">
            <v>Servente Copeira 40 horas semanais</v>
          </cell>
        </row>
        <row r="177">
          <cell r="B177" t="str">
            <v>Servente Copeira 36 horas semanais</v>
          </cell>
        </row>
        <row r="178">
          <cell r="B178" t="str">
            <v>Servente Copeira 33 horas semanais</v>
          </cell>
        </row>
        <row r="179">
          <cell r="B179" t="str">
            <v>Servente Copeira 30 horas semanais</v>
          </cell>
        </row>
        <row r="180">
          <cell r="B180" t="str">
            <v>Servente Copeira 24 horas semanais</v>
          </cell>
        </row>
        <row r="181">
          <cell r="B181" t="str">
            <v>Servente Copeira 22 horas semanais</v>
          </cell>
        </row>
        <row r="182">
          <cell r="B182" t="str">
            <v>Servente Copeira 20 horas semanais</v>
          </cell>
        </row>
        <row r="183">
          <cell r="B183" t="str">
            <v>Supervisor 44 horas semanais</v>
          </cell>
        </row>
        <row r="184">
          <cell r="B184" t="str">
            <v>Supervisor 40 horas semanais</v>
          </cell>
        </row>
        <row r="185">
          <cell r="B185" t="str">
            <v>Supervisor 36 horas semanais</v>
          </cell>
        </row>
        <row r="186">
          <cell r="B186" t="str">
            <v>Supervisor 33 horas semanais</v>
          </cell>
        </row>
        <row r="187">
          <cell r="B187" t="str">
            <v>Supervisor 30 horas semanais</v>
          </cell>
        </row>
        <row r="188">
          <cell r="B188" t="str">
            <v>Supervisor 24 horas semanais</v>
          </cell>
        </row>
        <row r="189">
          <cell r="B189" t="str">
            <v>Supervisor 22 horas semanais</v>
          </cell>
        </row>
        <row r="190">
          <cell r="B190" t="str">
            <v>Supervisor 20 horas semanais</v>
          </cell>
        </row>
        <row r="191">
          <cell r="B191" t="str">
            <v>Telefonista 36 horas semanais</v>
          </cell>
        </row>
        <row r="192">
          <cell r="B192" t="str">
            <v>Telefonista 30 horas semanais</v>
          </cell>
        </row>
        <row r="193">
          <cell r="B193" t="str">
            <v>Tratator de animais 44 horas semanais</v>
          </cell>
        </row>
        <row r="194">
          <cell r="B194" t="str">
            <v>Tratator de animais 40 horas semanais</v>
          </cell>
        </row>
        <row r="195">
          <cell r="B195" t="str">
            <v>Tratator de animais 36 horas semanais</v>
          </cell>
        </row>
        <row r="196">
          <cell r="B196" t="str">
            <v>Tratator de animais 33 horas semanais</v>
          </cell>
        </row>
        <row r="197">
          <cell r="B197" t="str">
            <v>Tratator de animais 30 horas semanais</v>
          </cell>
        </row>
        <row r="198">
          <cell r="B198" t="str">
            <v>Tratator de animais 24 horas semanais</v>
          </cell>
        </row>
        <row r="199">
          <cell r="B199" t="str">
            <v>Tratator de animais 22 horas semanais</v>
          </cell>
        </row>
        <row r="200">
          <cell r="B200" t="str">
            <v>Tratator de animais 20 horas semanais</v>
          </cell>
        </row>
        <row r="201">
          <cell r="B201" t="str">
            <v>Varredores 44 horas semanais</v>
          </cell>
        </row>
        <row r="202">
          <cell r="B202" t="str">
            <v>Varredores 40 horas semanais</v>
          </cell>
        </row>
        <row r="203">
          <cell r="B203" t="str">
            <v>Varredores 36 horas semanais</v>
          </cell>
        </row>
        <row r="204">
          <cell r="B204" t="str">
            <v>Varredores 33 horas semanais</v>
          </cell>
        </row>
        <row r="205">
          <cell r="B205" t="str">
            <v>Varredores 30 horas semanais</v>
          </cell>
        </row>
        <row r="206">
          <cell r="B206" t="str">
            <v>Varredores 24 horas semanais</v>
          </cell>
        </row>
        <row r="207">
          <cell r="B207" t="str">
            <v>Varredores 22 horas semanais</v>
          </cell>
        </row>
        <row r="208">
          <cell r="B208" t="str">
            <v>Varredores 20 horas semanais</v>
          </cell>
        </row>
        <row r="209">
          <cell r="B209" t="str">
            <v>Vigia 44 horas semanais</v>
          </cell>
        </row>
        <row r="210">
          <cell r="B210" t="str">
            <v>Vigia 40 horas semanais</v>
          </cell>
        </row>
        <row r="211">
          <cell r="B211" t="str">
            <v>Vigia 36 horas semanais</v>
          </cell>
        </row>
        <row r="212">
          <cell r="B212" t="str">
            <v>Vigia 33 horas semanais</v>
          </cell>
        </row>
        <row r="213">
          <cell r="B213" t="str">
            <v>Vigia 30 horas semanais</v>
          </cell>
        </row>
        <row r="214">
          <cell r="B214" t="str">
            <v>Vigia 24 horas semanais</v>
          </cell>
        </row>
        <row r="215">
          <cell r="B215" t="str">
            <v>Vigia 22 horas semanais</v>
          </cell>
        </row>
        <row r="216">
          <cell r="B216" t="str">
            <v>Vigia 20 horas semanais</v>
          </cell>
        </row>
        <row r="224">
          <cell r="B224" t="str">
            <v>Avental PVC</v>
          </cell>
        </row>
        <row r="225">
          <cell r="B225" t="str">
            <v>Boné</v>
          </cell>
        </row>
        <row r="226">
          <cell r="B226" t="str">
            <v>Bota de borracha</v>
          </cell>
        </row>
        <row r="227">
          <cell r="B227" t="str">
            <v>Botina</v>
          </cell>
        </row>
        <row r="228">
          <cell r="B228" t="str">
            <v>Calça bege</v>
          </cell>
        </row>
        <row r="229">
          <cell r="B229" t="str">
            <v>Calça branca</v>
          </cell>
        </row>
        <row r="230">
          <cell r="B230" t="str">
            <v>Calça social preta</v>
          </cell>
        </row>
        <row r="231">
          <cell r="B231" t="str">
            <v>Calça Tactel</v>
          </cell>
        </row>
        <row r="232">
          <cell r="B232" t="str">
            <v>Camisa Gola Pólo MC</v>
          </cell>
        </row>
        <row r="233">
          <cell r="B233" t="str">
            <v>Camisa Gola Pólo ML</v>
          </cell>
        </row>
        <row r="234">
          <cell r="B234" t="str">
            <v>Camisa MC</v>
          </cell>
        </row>
        <row r="235">
          <cell r="B235" t="str">
            <v>Camisa ML</v>
          </cell>
        </row>
        <row r="236">
          <cell r="B236" t="str">
            <v>Camiseta MC</v>
          </cell>
        </row>
        <row r="237">
          <cell r="B237" t="str">
            <v>Camiseta ML</v>
          </cell>
        </row>
        <row r="238">
          <cell r="B238" t="str">
            <v>Camisete MC</v>
          </cell>
        </row>
        <row r="239">
          <cell r="B239" t="str">
            <v>Camisete ML</v>
          </cell>
        </row>
        <row r="240">
          <cell r="B240" t="str">
            <v>Capa de chuva</v>
          </cell>
        </row>
        <row r="241">
          <cell r="B241" t="str">
            <v>Gravata</v>
          </cell>
        </row>
        <row r="242">
          <cell r="B242" t="str">
            <v>Guarda pó MC</v>
          </cell>
        </row>
        <row r="243">
          <cell r="B243" t="str">
            <v>Guarda pó ML</v>
          </cell>
        </row>
        <row r="244">
          <cell r="B244" t="str">
            <v>Jaleco MC</v>
          </cell>
        </row>
        <row r="245">
          <cell r="B245" t="str">
            <v>Jaleco ML</v>
          </cell>
        </row>
        <row r="246">
          <cell r="B246" t="str">
            <v>Jaqueta</v>
          </cell>
        </row>
        <row r="247">
          <cell r="B247" t="str">
            <v>Lenço</v>
          </cell>
        </row>
        <row r="248">
          <cell r="B248" t="str">
            <v>Luva térmica</v>
          </cell>
        </row>
        <row r="249">
          <cell r="B249" t="str">
            <v>Luva de borracha</v>
          </cell>
        </row>
        <row r="250">
          <cell r="B250" t="str">
            <v>Luva de procedimento</v>
          </cell>
        </row>
        <row r="251">
          <cell r="B251" t="str">
            <v>Luva de raspa de couro</v>
          </cell>
        </row>
        <row r="252">
          <cell r="B252" t="str">
            <v>Luva de vinil</v>
          </cell>
        </row>
        <row r="253">
          <cell r="B253" t="str">
            <v>Luva Longatex</v>
          </cell>
        </row>
        <row r="254">
          <cell r="B254" t="str">
            <v>Máscara semi-facial</v>
          </cell>
        </row>
        <row r="255">
          <cell r="B255" t="str">
            <v>Perneira de raspa</v>
          </cell>
        </row>
        <row r="256">
          <cell r="B256" t="str">
            <v>Protetor auricular tipo concha</v>
          </cell>
        </row>
        <row r="257">
          <cell r="B257" t="str">
            <v>Protetor solar</v>
          </cell>
        </row>
        <row r="258">
          <cell r="B258" t="str">
            <v>Sapato</v>
          </cell>
        </row>
        <row r="259">
          <cell r="B259" t="str">
            <v>Touca de TNT</v>
          </cell>
        </row>
      </sheetData>
      <sheetData sheetId="3">
        <row r="5">
          <cell r="C5" t="str">
            <v>ADRIANOPOLIS</v>
          </cell>
          <cell r="O5" t="str">
            <v>Segunda a Sexta</v>
          </cell>
          <cell r="Q5" t="str">
            <v>M. Obra</v>
          </cell>
        </row>
        <row r="6">
          <cell r="C6" t="str">
            <v>AGUDOS DO SUL</v>
          </cell>
          <cell r="O6" t="str">
            <v>Segunda a Sábado</v>
          </cell>
          <cell r="Q6" t="str">
            <v>Limpeza</v>
          </cell>
        </row>
        <row r="7">
          <cell r="C7" t="str">
            <v>ALM. TAMANDARÉ</v>
          </cell>
          <cell r="O7" t="str">
            <v>Segunda a Domingo</v>
          </cell>
          <cell r="Q7" t="str">
            <v>Vigilância</v>
          </cell>
        </row>
        <row r="8">
          <cell r="C8" t="str">
            <v>ALTONIA</v>
          </cell>
          <cell r="O8" t="str">
            <v>SDF</v>
          </cell>
        </row>
        <row r="9">
          <cell r="C9" t="str">
            <v>ALTO PARANÁ</v>
          </cell>
        </row>
        <row r="10">
          <cell r="C10" t="str">
            <v>AMPERE</v>
          </cell>
        </row>
        <row r="11">
          <cell r="C11" t="str">
            <v>ANDIRA</v>
          </cell>
        </row>
        <row r="12">
          <cell r="C12" t="str">
            <v>ANTONINA</v>
          </cell>
        </row>
        <row r="13">
          <cell r="C13" t="str">
            <v>ANTONIO OLINTO</v>
          </cell>
        </row>
        <row r="14">
          <cell r="C14" t="str">
            <v>APUCARANA (PAR)</v>
          </cell>
        </row>
        <row r="15">
          <cell r="C15" t="str">
            <v>ARAPONGAS</v>
          </cell>
        </row>
        <row r="16">
          <cell r="C16" t="str">
            <v>ARAPOTI</v>
          </cell>
        </row>
        <row r="17">
          <cell r="C17" t="str">
            <v>ARAUCARIA</v>
          </cell>
        </row>
        <row r="18">
          <cell r="C18" t="str">
            <v>ASSAI</v>
          </cell>
        </row>
        <row r="19">
          <cell r="C19" t="str">
            <v>ASSIS CHATEAUBRIAN</v>
          </cell>
        </row>
        <row r="20">
          <cell r="C20" t="str">
            <v>ASTORGA</v>
          </cell>
        </row>
        <row r="21">
          <cell r="C21" t="str">
            <v>BALSA NOVA</v>
          </cell>
        </row>
        <row r="22">
          <cell r="C22" t="str">
            <v>BANDEIRANTES</v>
          </cell>
        </row>
        <row r="23">
          <cell r="C23" t="str">
            <v>BARBOSA FERRAZ</v>
          </cell>
        </row>
        <row r="24">
          <cell r="C24" t="str">
            <v>BARRACÃO</v>
          </cell>
        </row>
        <row r="25">
          <cell r="C25" t="str">
            <v>BOCAIUVA DO SUL</v>
          </cell>
        </row>
        <row r="26">
          <cell r="C26" t="str">
            <v>CAMBARA</v>
          </cell>
        </row>
        <row r="27">
          <cell r="C27" t="str">
            <v>CAMBE</v>
          </cell>
        </row>
        <row r="28">
          <cell r="C28" t="str">
            <v>CAMPINA DA LAGOA</v>
          </cell>
        </row>
        <row r="29">
          <cell r="C29" t="str">
            <v>CAMPINA GRANDE DO SUL</v>
          </cell>
        </row>
        <row r="30">
          <cell r="C30" t="str">
            <v>CAMPO DO TENENTE</v>
          </cell>
        </row>
        <row r="31">
          <cell r="C31" t="str">
            <v xml:space="preserve">CAMPO LARGO </v>
          </cell>
        </row>
        <row r="32">
          <cell r="C32" t="str">
            <v>CAMPO MAGRO</v>
          </cell>
        </row>
        <row r="33">
          <cell r="C33" t="str">
            <v>CAMPO MOURAO</v>
          </cell>
        </row>
        <row r="34">
          <cell r="C34" t="str">
            <v>CAPANEMA</v>
          </cell>
        </row>
        <row r="35">
          <cell r="C35" t="str">
            <v>CAPITAL LEONIDAS MARQUES</v>
          </cell>
        </row>
        <row r="36">
          <cell r="C36" t="str">
            <v>CARLÓPOLIS</v>
          </cell>
        </row>
        <row r="37">
          <cell r="C37" t="str">
            <v xml:space="preserve">CASCAVEL </v>
          </cell>
        </row>
        <row r="38">
          <cell r="C38" t="str">
            <v>CASTRO</v>
          </cell>
        </row>
        <row r="39">
          <cell r="C39" t="str">
            <v>CATANDUVAS</v>
          </cell>
        </row>
        <row r="40">
          <cell r="C40" t="str">
            <v>CENTENÁRIO DO SUL</v>
          </cell>
        </row>
        <row r="41">
          <cell r="C41" t="str">
            <v>CEU AZUL</v>
          </cell>
        </row>
        <row r="42">
          <cell r="C42" t="str">
            <v>CERRO AZUL</v>
          </cell>
        </row>
        <row r="43">
          <cell r="C43" t="str">
            <v>CHOPINZINHO</v>
          </cell>
        </row>
        <row r="44">
          <cell r="C44" t="str">
            <v>CIANORTE</v>
          </cell>
        </row>
        <row r="45">
          <cell r="C45" t="str">
            <v>CLEVELÂNDIA</v>
          </cell>
        </row>
        <row r="46">
          <cell r="C46" t="str">
            <v xml:space="preserve">COLOMBO </v>
          </cell>
        </row>
        <row r="47">
          <cell r="C47" t="str">
            <v>COLORADO</v>
          </cell>
        </row>
        <row r="48">
          <cell r="C48" t="str">
            <v>CONTENDA</v>
          </cell>
        </row>
        <row r="49">
          <cell r="C49" t="str">
            <v>CORBELIA</v>
          </cell>
        </row>
        <row r="50">
          <cell r="C50" t="str">
            <v>CORNELIO PROCOPIO</v>
          </cell>
        </row>
        <row r="51">
          <cell r="C51" t="str">
            <v>CRUZEIRO DO OESTE</v>
          </cell>
        </row>
        <row r="52">
          <cell r="C52" t="str">
            <v xml:space="preserve">CURITIBA </v>
          </cell>
        </row>
        <row r="53">
          <cell r="C53" t="str">
            <v>DOIS VIZINHOS</v>
          </cell>
        </row>
        <row r="54">
          <cell r="C54" t="str">
            <v>DOUTOR ULYSSES</v>
          </cell>
        </row>
        <row r="55">
          <cell r="C55" t="str">
            <v>ENGENHEIRO BELTRÃO</v>
          </cell>
        </row>
        <row r="56">
          <cell r="C56" t="str">
            <v>FAZENDA RIO GRANDE</v>
          </cell>
        </row>
        <row r="57">
          <cell r="C57" t="str">
            <v>FIGUEIRA</v>
          </cell>
        </row>
        <row r="58">
          <cell r="C58" t="str">
            <v>FOZ DO IGUACU</v>
          </cell>
        </row>
        <row r="59">
          <cell r="C59" t="str">
            <v>FRANCISCO BELTRAO</v>
          </cell>
        </row>
        <row r="60">
          <cell r="C60" t="str">
            <v>GOIOERE</v>
          </cell>
        </row>
        <row r="61">
          <cell r="C61" t="str">
            <v>GUAIRA</v>
          </cell>
        </row>
        <row r="62">
          <cell r="C62" t="str">
            <v>GUARAPUAVA</v>
          </cell>
        </row>
        <row r="63">
          <cell r="C63" t="str">
            <v>GUARAQUEÇABA</v>
          </cell>
        </row>
        <row r="64">
          <cell r="C64" t="str">
            <v>GUARATUBA</v>
          </cell>
        </row>
        <row r="65">
          <cell r="C65" t="str">
            <v>IBAITI</v>
          </cell>
        </row>
        <row r="66">
          <cell r="C66" t="str">
            <v>IBIPORA</v>
          </cell>
        </row>
        <row r="67">
          <cell r="C67" t="str">
            <v>ICARAIMA</v>
          </cell>
        </row>
        <row r="68">
          <cell r="C68" t="str">
            <v>IMBITUVA</v>
          </cell>
        </row>
        <row r="69">
          <cell r="C69" t="str">
            <v>IPORA</v>
          </cell>
        </row>
        <row r="70">
          <cell r="C70" t="str">
            <v>IRATI</v>
          </cell>
        </row>
        <row r="71">
          <cell r="C71" t="str">
            <v>ITAPERUÇU</v>
          </cell>
        </row>
        <row r="72">
          <cell r="C72" t="str">
            <v>IVAIPORA</v>
          </cell>
        </row>
        <row r="73">
          <cell r="C73" t="str">
            <v>JACAREZINHO</v>
          </cell>
        </row>
        <row r="74">
          <cell r="C74" t="str">
            <v>JAGUAPITÃ</v>
          </cell>
        </row>
        <row r="75">
          <cell r="C75" t="str">
            <v>JAGUARIAIVA</v>
          </cell>
        </row>
        <row r="76">
          <cell r="C76" t="str">
            <v>JANDAIA DO SUL</v>
          </cell>
        </row>
        <row r="77">
          <cell r="C77" t="str">
            <v>LAPA</v>
          </cell>
        </row>
        <row r="78">
          <cell r="C78" t="str">
            <v>LARANJEIRAS DO SUL</v>
          </cell>
        </row>
        <row r="79">
          <cell r="C79" t="str">
            <v>LOANDA</v>
          </cell>
        </row>
        <row r="80">
          <cell r="C80" t="str">
            <v xml:space="preserve">LONDRINA </v>
          </cell>
        </row>
        <row r="81">
          <cell r="C81" t="str">
            <v>MAMBORE</v>
          </cell>
        </row>
        <row r="82">
          <cell r="C82" t="str">
            <v>MANDAGUAÇU</v>
          </cell>
        </row>
        <row r="83">
          <cell r="C83" t="str">
            <v>MANDAGUARI</v>
          </cell>
        </row>
        <row r="84">
          <cell r="C84" t="str">
            <v>MANDIRITUBA</v>
          </cell>
        </row>
        <row r="85">
          <cell r="C85" t="str">
            <v>MANGUEIRINHA</v>
          </cell>
        </row>
        <row r="86">
          <cell r="C86" t="str">
            <v>MAR. CANDIDO RONDON</v>
          </cell>
        </row>
        <row r="87">
          <cell r="C87" t="str">
            <v>MARIALVA</v>
          </cell>
        </row>
        <row r="88">
          <cell r="C88" t="str">
            <v>MARINGA</v>
          </cell>
        </row>
        <row r="89">
          <cell r="C89" t="str">
            <v>MARMELEIRO</v>
          </cell>
        </row>
        <row r="90">
          <cell r="C90" t="str">
            <v>MATELÂNDIA</v>
          </cell>
        </row>
        <row r="91">
          <cell r="C91" t="str">
            <v>MATINHOS (PAT)</v>
          </cell>
        </row>
        <row r="92">
          <cell r="C92" t="str">
            <v>MEDIANEIRA</v>
          </cell>
        </row>
        <row r="93">
          <cell r="C93" t="str">
            <v>MORRETES</v>
          </cell>
        </row>
        <row r="94">
          <cell r="C94" t="str">
            <v>NOVA ESPERANCA</v>
          </cell>
        </row>
        <row r="95">
          <cell r="C95" t="str">
            <v xml:space="preserve">NOVA LONDRINA </v>
          </cell>
        </row>
        <row r="96">
          <cell r="C96" t="str">
            <v>PALMAS</v>
          </cell>
        </row>
        <row r="97">
          <cell r="C97" t="str">
            <v>PALMEIRA</v>
          </cell>
        </row>
        <row r="98">
          <cell r="C98" t="str">
            <v>PALOTINA</v>
          </cell>
        </row>
        <row r="99">
          <cell r="C99" t="str">
            <v>PARAISO DO NORTE</v>
          </cell>
        </row>
        <row r="100">
          <cell r="C100" t="str">
            <v>PARANAGUA</v>
          </cell>
        </row>
        <row r="101">
          <cell r="C101" t="str">
            <v>PARANAVAI</v>
          </cell>
        </row>
        <row r="102">
          <cell r="C102" t="str">
            <v>PATO BRANCO</v>
          </cell>
        </row>
        <row r="103">
          <cell r="C103" t="str">
            <v>PEABIRU</v>
          </cell>
        </row>
        <row r="104">
          <cell r="C104" t="str">
            <v>PIEN</v>
          </cell>
        </row>
        <row r="105">
          <cell r="C105" t="str">
            <v>PINHAIS</v>
          </cell>
        </row>
        <row r="106">
          <cell r="C106" t="str">
            <v>PINHÃO</v>
          </cell>
        </row>
        <row r="107">
          <cell r="C107" t="str">
            <v>PIRAÍ DO SUL</v>
          </cell>
        </row>
        <row r="108">
          <cell r="C108" t="str">
            <v>PIRAQUARA(PAR)</v>
          </cell>
        </row>
        <row r="109">
          <cell r="C109" t="str">
            <v>PITANGA</v>
          </cell>
        </row>
        <row r="110">
          <cell r="C110" t="str">
            <v xml:space="preserve">PONTA GROSSA </v>
          </cell>
        </row>
        <row r="111">
          <cell r="C111" t="str">
            <v>PONTAL DO PARANÁ</v>
          </cell>
        </row>
        <row r="112">
          <cell r="C112" t="str">
            <v>PORECATU</v>
          </cell>
        </row>
        <row r="113">
          <cell r="C113" t="str">
            <v>PRUDENTOPOLIS</v>
          </cell>
        </row>
        <row r="114">
          <cell r="C114" t="str">
            <v>QUATRO BARRAS</v>
          </cell>
        </row>
        <row r="115">
          <cell r="C115" t="str">
            <v>QUEDAS DO IGUAÇU</v>
          </cell>
        </row>
        <row r="116">
          <cell r="C116" t="str">
            <v>QUITANDINHA</v>
          </cell>
        </row>
        <row r="117">
          <cell r="C117" t="str">
            <v>REALEZA</v>
          </cell>
        </row>
        <row r="118">
          <cell r="C118" t="str">
            <v>RESERVA DO IGUAÇU</v>
          </cell>
        </row>
        <row r="119">
          <cell r="C119" t="str">
            <v>RIBEIRAO CLARO</v>
          </cell>
        </row>
        <row r="120">
          <cell r="C120" t="str">
            <v>RIO BONITO DO IGUAÇU</v>
          </cell>
        </row>
        <row r="121">
          <cell r="C121" t="str">
            <v>RIO BRANCO DO SUL</v>
          </cell>
        </row>
        <row r="122">
          <cell r="C122" t="str">
            <v>RIO NEGRO</v>
          </cell>
        </row>
        <row r="123">
          <cell r="C123" t="str">
            <v>ROLANDIA</v>
          </cell>
        </row>
        <row r="124">
          <cell r="C124" t="str">
            <v>SANTA HELENA</v>
          </cell>
        </row>
        <row r="125">
          <cell r="C125" t="str">
            <v>SÃO JOÃO DO IVAI</v>
          </cell>
        </row>
        <row r="126">
          <cell r="C126" t="str">
            <v xml:space="preserve">SÃO JOSE DOS PINHAIS </v>
          </cell>
        </row>
        <row r="127">
          <cell r="C127" t="str">
            <v>SAO MATEUS DO SUL</v>
          </cell>
        </row>
        <row r="128">
          <cell r="C128" t="str">
            <v>SÃO MIGUEL DO IGUAÇU</v>
          </cell>
        </row>
        <row r="129">
          <cell r="C129" t="str">
            <v>SARANDI</v>
          </cell>
        </row>
        <row r="130">
          <cell r="C130" t="str">
            <v>SENGÉS</v>
          </cell>
        </row>
        <row r="131">
          <cell r="C131" t="str">
            <v>SIQUEIRA CAMPOS</v>
          </cell>
        </row>
        <row r="132">
          <cell r="C132" t="str">
            <v>STA TEREZA DO OESTE</v>
          </cell>
        </row>
        <row r="133">
          <cell r="C133" t="str">
            <v>STO. ANTONIO DA PLATINA</v>
          </cell>
        </row>
        <row r="134">
          <cell r="C134" t="str">
            <v>STO ANTONIO DO PARAISO</v>
          </cell>
        </row>
        <row r="135">
          <cell r="C135" t="str">
            <v>STO. ANTONIO DO SUDOESTE</v>
          </cell>
        </row>
        <row r="136">
          <cell r="C136" t="str">
            <v>TELEMACO BORBA</v>
          </cell>
        </row>
        <row r="137">
          <cell r="C137" t="str">
            <v>TERRA BOA</v>
          </cell>
        </row>
        <row r="138">
          <cell r="C138" t="str">
            <v>TERRA RICA</v>
          </cell>
        </row>
        <row r="139">
          <cell r="C139" t="str">
            <v>TIBAGI</v>
          </cell>
        </row>
        <row r="140">
          <cell r="C140" t="str">
            <v>TIJUCAS DO SUL</v>
          </cell>
        </row>
        <row r="141">
          <cell r="C141" t="str">
            <v>TOLEDO</v>
          </cell>
        </row>
        <row r="142">
          <cell r="C142" t="str">
            <v>TUNAS DO PARANÁ</v>
          </cell>
        </row>
        <row r="143">
          <cell r="C143" t="str">
            <v>UBIRATÃ</v>
          </cell>
        </row>
        <row r="144">
          <cell r="C144" t="str">
            <v>UMUARAMA</v>
          </cell>
        </row>
        <row r="145">
          <cell r="C145" t="str">
            <v>UNIAO DA VITORIA</v>
          </cell>
        </row>
        <row r="146">
          <cell r="C146" t="str">
            <v>VERA CRUZ D'OESTE</v>
          </cell>
        </row>
        <row r="147">
          <cell r="C147" t="str">
            <v>VIRMOND</v>
          </cell>
        </row>
        <row r="148">
          <cell r="C148" t="str">
            <v>WENCESLAU BRAZ</v>
          </cell>
        </row>
      </sheetData>
      <sheetData sheetId="4"/>
      <sheetData sheetId="5" refreshError="1"/>
      <sheetData sheetId="6">
        <row r="97">
          <cell r="H97">
            <v>5461.9323083333329</v>
          </cell>
        </row>
      </sheetData>
      <sheetData sheetId="7" refreshError="1"/>
      <sheetData sheetId="8">
        <row r="97">
          <cell r="H97">
            <v>8490.1777234848487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MEE"/>
      <sheetName val="Alterações 2016"/>
      <sheetName val="BD-1"/>
      <sheetName val="BD-2"/>
      <sheetName val="RESUMO FORMAÇÃO"/>
      <sheetName val="1"/>
      <sheetName val="1A"/>
      <sheetName val="B"/>
      <sheetName val="C"/>
      <sheetName val="MEE"/>
      <sheetName val="Carta Proposta"/>
    </sheetNames>
    <sheetDataSet>
      <sheetData sheetId="0">
        <row r="3">
          <cell r="A3" t="str">
            <v>Abafador de ruídos</v>
          </cell>
        </row>
        <row r="4">
          <cell r="A4" t="str">
            <v>Açucar refinado 1kg</v>
          </cell>
        </row>
        <row r="5">
          <cell r="A5" t="str">
            <v>Açucareiro inox</v>
          </cell>
        </row>
        <row r="6">
          <cell r="A6" t="str">
            <v>Adoçante 100ml</v>
          </cell>
        </row>
        <row r="7">
          <cell r="A7" t="str">
            <v>Aguá mineral 20 litros</v>
          </cell>
        </row>
        <row r="8">
          <cell r="A8" t="str">
            <v>Água sanitária 1 litro</v>
          </cell>
        </row>
        <row r="9">
          <cell r="A9" t="str">
            <v>Água sanitária 5 litros</v>
          </cell>
        </row>
        <row r="10">
          <cell r="A10" t="str">
            <v>Àguarraz 1 litro</v>
          </cell>
        </row>
        <row r="11">
          <cell r="A11" t="str">
            <v>Álcool 70% INPM 1 litro</v>
          </cell>
        </row>
        <row r="12">
          <cell r="A12" t="str">
            <v>Álcool gel 500 ml</v>
          </cell>
        </row>
        <row r="13">
          <cell r="A13" t="str">
            <v>Alcool isopropilico 1litro</v>
          </cell>
        </row>
        <row r="14">
          <cell r="A14" t="str">
            <v>Álcool líquido 1 litro (92,8 INPM)</v>
          </cell>
        </row>
        <row r="15">
          <cell r="A15" t="str">
            <v>Álcool líquido 500ml</v>
          </cell>
        </row>
        <row r="16">
          <cell r="A16" t="str">
            <v>Algemas</v>
          </cell>
        </row>
        <row r="17">
          <cell r="A17" t="str">
            <v>Algodão</v>
          </cell>
        </row>
        <row r="18">
          <cell r="A18" t="str">
            <v>Alicate 1/2 cana 8" - 10505504 (FL)</v>
          </cell>
        </row>
        <row r="19">
          <cell r="A19" t="str">
            <v>Alicate 1/2 cana reto 6" 1000V</v>
          </cell>
        </row>
        <row r="20">
          <cell r="A20" t="str">
            <v>Alicate bico chato 6" 44006/106</v>
          </cell>
        </row>
        <row r="21">
          <cell r="A21" t="str">
            <v>Alicate bico curvo 6" 44073/101</v>
          </cell>
        </row>
        <row r="22">
          <cell r="A22" t="str">
            <v>Alicate bomba d´água 44038/110</v>
          </cell>
        </row>
        <row r="23">
          <cell r="A23" t="str">
            <v>Alicate corte diagonal 6" C. V. 1000V. (FL)</v>
          </cell>
        </row>
        <row r="24">
          <cell r="A24" t="str">
            <v>Alicate corte diagonal 6" C. V. PLUS (FL)</v>
          </cell>
        </row>
        <row r="25">
          <cell r="A25" t="str">
            <v>Alicate corte diagonal 7" 1000V. CONSTRUT.</v>
          </cell>
        </row>
        <row r="26">
          <cell r="A26" t="str">
            <v>Alicate corte frontal 6" CVR PLUS (FL)</v>
          </cell>
        </row>
        <row r="27">
          <cell r="A27" t="str">
            <v>Alicate pressão 10" 44012/110</v>
          </cell>
        </row>
        <row r="28">
          <cell r="A28" t="str">
            <v>Alicate rebitador plus preto</v>
          </cell>
        </row>
        <row r="29">
          <cell r="A29" t="str">
            <v>Alicate universal prof. 7" 44000/107 [B]</v>
          </cell>
        </row>
        <row r="30">
          <cell r="A30" t="str">
            <v>Alicate universal prof. 8" 44000/108 [B]</v>
          </cell>
        </row>
        <row r="31">
          <cell r="A31" t="str">
            <v>Alvejante cloro 1 litro</v>
          </cell>
        </row>
        <row r="32">
          <cell r="A32" t="str">
            <v>Alvejante cloro líquido 5 litros</v>
          </cell>
        </row>
        <row r="33">
          <cell r="A33" t="str">
            <v>Alvejante linha hospitalar cloro 1 litro</v>
          </cell>
        </row>
        <row r="34">
          <cell r="A34" t="str">
            <v>Amaciante 2 litros</v>
          </cell>
        </row>
        <row r="35">
          <cell r="A35" t="str">
            <v>Amaciante de roupas 500 ml</v>
          </cell>
        </row>
        <row r="36">
          <cell r="A36" t="str">
            <v>Amaciante de roupas floral 5 litros</v>
          </cell>
        </row>
        <row r="37">
          <cell r="A37" t="str">
            <v>Amoniaco 5 litros</v>
          </cell>
        </row>
        <row r="38">
          <cell r="A38" t="str">
            <v>Analgésico</v>
          </cell>
        </row>
        <row r="39">
          <cell r="A39" t="str">
            <v xml:space="preserve">Ancinho aço para jardim </v>
          </cell>
        </row>
        <row r="40">
          <cell r="A40" t="str">
            <v>Anti-inflamatório</v>
          </cell>
        </row>
        <row r="41">
          <cell r="A41" t="str">
            <v>Antitérmico</v>
          </cell>
        </row>
        <row r="42">
          <cell r="A42" t="str">
            <v>Aparador de grama 110w com fio Nylon</v>
          </cell>
        </row>
        <row r="43">
          <cell r="A43" t="str">
            <v>Aparelho limpa canto</v>
          </cell>
        </row>
        <row r="44">
          <cell r="A44" t="str">
            <v>Apito de trânsito</v>
          </cell>
        </row>
        <row r="45">
          <cell r="A45" t="str">
            <v>Aplicador de cera 25cm com cabo</v>
          </cell>
        </row>
        <row r="46">
          <cell r="A46" t="str">
            <v>Aplicador de cera 35cm com cabo</v>
          </cell>
        </row>
        <row r="47">
          <cell r="A47" t="str">
            <v>Aplicador de cera 45cm com cabo</v>
          </cell>
        </row>
        <row r="48">
          <cell r="A48" t="str">
            <v>Aplicador de cera com cabo (Passador cera completo - Kit)</v>
          </cell>
        </row>
        <row r="49">
          <cell r="A49" t="str">
            <v>Arco serra regulavel 12" 44033/012</v>
          </cell>
        </row>
        <row r="50">
          <cell r="A50" t="str">
            <v>Aspirador de água doméstico</v>
          </cell>
        </row>
        <row r="51">
          <cell r="A51" t="str">
            <v>Aspirador de água doméstico</v>
          </cell>
        </row>
        <row r="52">
          <cell r="A52" t="str">
            <v>Aspirador de pó doméstico</v>
          </cell>
        </row>
        <row r="53">
          <cell r="A53" t="str">
            <v>Aspirador de pó profissional</v>
          </cell>
        </row>
        <row r="54">
          <cell r="A54" t="str">
            <v>Avental de raspa para jardineiro</v>
          </cell>
        </row>
        <row r="55">
          <cell r="A55" t="str">
            <v>Avental de raspa sem emenda (CA: 8393) - GLH</v>
          </cell>
        </row>
        <row r="56">
          <cell r="A56" t="str">
            <v>Avental para jardineiro</v>
          </cell>
        </row>
        <row r="57">
          <cell r="A57" t="str">
            <v xml:space="preserve">Avental segurança de vinil (CA: 10101) </v>
          </cell>
        </row>
        <row r="58">
          <cell r="A58" t="str">
            <v>Balde construção plastico 12 litros</v>
          </cell>
        </row>
        <row r="59">
          <cell r="A59" t="str">
            <v>Balde espremedor doblo NY 108 AM 30 litros</v>
          </cell>
        </row>
        <row r="60">
          <cell r="A60" t="str">
            <v>Balde para concreto 12 litros</v>
          </cell>
        </row>
        <row r="61">
          <cell r="A61" t="str">
            <v>Balde plástico de 08 litros</v>
          </cell>
        </row>
        <row r="62">
          <cell r="A62" t="str">
            <v>Balde plástico de 10 litros</v>
          </cell>
        </row>
        <row r="63">
          <cell r="A63" t="str">
            <v>Balde plástico de 15 litros</v>
          </cell>
        </row>
        <row r="64">
          <cell r="A64" t="str">
            <v>Balde plástico de 20 litros</v>
          </cell>
        </row>
        <row r="65">
          <cell r="A65" t="str">
            <v>Bandeija inox redonda</v>
          </cell>
        </row>
        <row r="66">
          <cell r="A66" t="str">
            <v>Bebedouro automático refrigerado</v>
          </cell>
        </row>
        <row r="67">
          <cell r="A67" t="str">
            <v>Binóculos</v>
          </cell>
        </row>
        <row r="68">
          <cell r="A68" t="str">
            <v>Blazer</v>
          </cell>
        </row>
        <row r="69">
          <cell r="A69" t="str">
            <v>Blusa de lã</v>
          </cell>
        </row>
        <row r="70">
          <cell r="A70" t="str">
            <v>Bomba para graxa manual 500g</v>
          </cell>
        </row>
        <row r="71">
          <cell r="A71" t="str">
            <v>Botas de borracha</v>
          </cell>
        </row>
        <row r="72">
          <cell r="A72" t="str">
            <v>Botinacom bico de aço e palmilha e proteção metatarso</v>
          </cell>
        </row>
        <row r="73">
          <cell r="A73" t="str">
            <v>Broxa média</v>
          </cell>
        </row>
        <row r="74">
          <cell r="A74" t="str">
            <v>Cabo enxada oval 1,25m</v>
          </cell>
        </row>
        <row r="75">
          <cell r="A75" t="str">
            <v>Cabo foice 1,00m</v>
          </cell>
        </row>
        <row r="76">
          <cell r="A76" t="str">
            <v>Cabo machado 1,00m</v>
          </cell>
        </row>
        <row r="77">
          <cell r="A77" t="str">
            <v>Cabo pá juntar 1,25m</v>
          </cell>
        </row>
        <row r="78">
          <cell r="A78" t="str">
            <v>Cabo picareta 1,00m</v>
          </cell>
        </row>
        <row r="79">
          <cell r="A79" t="str">
            <v>Café em pó 500 gramas</v>
          </cell>
        </row>
        <row r="80">
          <cell r="A80" t="str">
            <v>Caixa de ferramentas (alicate, chave de fenda, pincel, etc.)</v>
          </cell>
        </row>
        <row r="81">
          <cell r="A81" t="str">
            <v>Caixa ferramenta  7G. 50cm 507F</v>
          </cell>
        </row>
        <row r="82">
          <cell r="A82" t="str">
            <v>Calça  (Social)</v>
          </cell>
        </row>
        <row r="83">
          <cell r="A83" t="str">
            <v>Calça impermeável</v>
          </cell>
        </row>
        <row r="84">
          <cell r="A84" t="str">
            <v>Camisa - MC</v>
          </cell>
        </row>
        <row r="85">
          <cell r="A85" t="str">
            <v>Camisa - ML</v>
          </cell>
        </row>
        <row r="86">
          <cell r="A86" t="str">
            <v>Caneleira o par</v>
          </cell>
        </row>
        <row r="87">
          <cell r="A87" t="str">
            <v xml:space="preserve">Capa chuva PVC c/ manga forrada "G" </v>
          </cell>
        </row>
        <row r="88">
          <cell r="A88" t="str">
            <v>Capa de chuva</v>
          </cell>
        </row>
        <row r="89">
          <cell r="A89" t="str">
            <v>Capa de chuva</v>
          </cell>
        </row>
        <row r="90">
          <cell r="A90" t="str">
            <v>Capacete</v>
          </cell>
        </row>
        <row r="91">
          <cell r="A91" t="str">
            <v>Capacetes alpinista</v>
          </cell>
        </row>
        <row r="92">
          <cell r="A92" t="str">
            <v>Carrinho com balde espremedor</v>
          </cell>
        </row>
        <row r="93">
          <cell r="A93" t="str">
            <v>Carrinho de copa</v>
          </cell>
        </row>
        <row r="94">
          <cell r="A94" t="str">
            <v xml:space="preserve">Carrinho de mão </v>
          </cell>
        </row>
        <row r="95">
          <cell r="A95" t="str">
            <v>Carrinho funcional</v>
          </cell>
        </row>
        <row r="96">
          <cell r="A96" t="str">
            <v>Carrinho mop umido completo (balde, espr, 32lt refil, cabo alum e suporte)</v>
          </cell>
        </row>
        <row r="97">
          <cell r="A97" t="str">
            <v>Carro de mão c/ roda de pneu 3,25</v>
          </cell>
        </row>
        <row r="98">
          <cell r="A98" t="str">
            <v>Cartucheira (para o kit de limpeza de vidros)</v>
          </cell>
        </row>
        <row r="99">
          <cell r="A99" t="str">
            <v>Cavadeira articulada 2 cabos (**)</v>
          </cell>
        </row>
        <row r="100">
          <cell r="A100" t="str">
            <v>Cera auto tráfego incolor 5 litros</v>
          </cell>
        </row>
        <row r="101">
          <cell r="A101" t="str">
            <v>Cera automotiva 400g</v>
          </cell>
        </row>
        <row r="102">
          <cell r="A102" t="str">
            <v>Cera impermeabilizante 5 litros</v>
          </cell>
        </row>
        <row r="103">
          <cell r="A103" t="str">
            <v>Cera incolor 5 litros</v>
          </cell>
        </row>
        <row r="104">
          <cell r="A104" t="str">
            <v>Cera líquida amarela 5 litros</v>
          </cell>
        </row>
        <row r="105">
          <cell r="A105" t="str">
            <v>Cera líquida especial 5 litros</v>
          </cell>
        </row>
        <row r="106">
          <cell r="A106" t="str">
            <v>Cera líquida incolor 5 litros</v>
          </cell>
        </row>
        <row r="107">
          <cell r="A107" t="str">
            <v>Cera líquida incolor 5 litros</v>
          </cell>
        </row>
        <row r="108">
          <cell r="A108" t="str">
            <v>Cera líquida incolor 750ml</v>
          </cell>
        </row>
        <row r="109">
          <cell r="A109" t="str">
            <v>Chás (diversos sabores de boa qualidade)</v>
          </cell>
        </row>
        <row r="110">
          <cell r="A110" t="str">
            <v>Chave ajustavél fosfatizada 06"</v>
          </cell>
        </row>
        <row r="111">
          <cell r="A111" t="str">
            <v>Chave de fenda 03X075 44110/110</v>
          </cell>
        </row>
        <row r="112">
          <cell r="A112" t="str">
            <v>Chave de fenda 05X126 44110/122 [B]</v>
          </cell>
        </row>
        <row r="113">
          <cell r="A113" t="str">
            <v>Chave de fenda 05X150 44110/132 - 44110/032</v>
          </cell>
        </row>
        <row r="114">
          <cell r="A114" t="str">
            <v>Chave de fenda 08X200 44110/143</v>
          </cell>
        </row>
        <row r="115">
          <cell r="A115" t="str">
            <v>Chave de fenda 09X250 44110/152</v>
          </cell>
        </row>
        <row r="116">
          <cell r="A116" t="str">
            <v>Chave de fenda isolada 03X160 44126/013 (FL)</v>
          </cell>
        </row>
        <row r="117">
          <cell r="A117" t="str">
            <v>Chave de fenda toco 05X38 44111/101</v>
          </cell>
        </row>
        <row r="118">
          <cell r="A118" t="str">
            <v>chave grifo 18" americana</v>
          </cell>
        </row>
        <row r="119">
          <cell r="A119" t="str">
            <v>Chave lavatório</v>
          </cell>
        </row>
        <row r="120">
          <cell r="A120" t="str">
            <v>Chave phillips 03X075 44112/110 [B]</v>
          </cell>
        </row>
        <row r="121">
          <cell r="A121" t="str">
            <v>Chave phillips 05X100 44112/021 [B]</v>
          </cell>
        </row>
        <row r="122">
          <cell r="A122" t="str">
            <v>Chave phillips 05X150 44112/122 [B]</v>
          </cell>
        </row>
        <row r="123">
          <cell r="A123" t="str">
            <v>Chave phillips 06X150 44112/131 [B]</v>
          </cell>
        </row>
        <row r="124">
          <cell r="A124" t="str">
            <v>Chave phillips 08X150 44112/141 [B]</v>
          </cell>
        </row>
        <row r="125">
          <cell r="A125" t="str">
            <v>Chave phillips toco 05X38 44113/101</v>
          </cell>
        </row>
        <row r="126">
          <cell r="A126" t="str">
            <v>Chave teste cristal (FL)</v>
          </cell>
        </row>
        <row r="127">
          <cell r="A127" t="str">
            <v>Cinto</v>
          </cell>
        </row>
        <row r="128">
          <cell r="A128" t="str">
            <v>Cinto de segurança para escada</v>
          </cell>
        </row>
        <row r="129">
          <cell r="A129" t="str">
            <v>Cinto paraquedista</v>
          </cell>
        </row>
        <row r="130">
          <cell r="A130" t="str">
            <v>Cintos de segurança (para jardineiro)</v>
          </cell>
        </row>
        <row r="131">
          <cell r="A131" t="str">
            <v>Cloro líquido 5 litros</v>
          </cell>
        </row>
        <row r="132">
          <cell r="A132" t="str">
            <v>Colete refletivo</v>
          </cell>
        </row>
        <row r="133">
          <cell r="A133" t="str">
            <v>Colher de pedreiro</v>
          </cell>
        </row>
        <row r="134">
          <cell r="A134" t="str">
            <v>Colher pedreiro 08" Canto red.</v>
          </cell>
        </row>
        <row r="135">
          <cell r="A135" t="str">
            <v>Colher pedreiro 10" Canto red.</v>
          </cell>
        </row>
        <row r="136">
          <cell r="A136" t="str">
            <v>Cones para segurança</v>
          </cell>
        </row>
        <row r="137">
          <cell r="A137" t="str">
            <v>Contentor lixo 100 litros</v>
          </cell>
        </row>
        <row r="138">
          <cell r="A138" t="str">
            <v>Copo isopor 180 ml c/25</v>
          </cell>
        </row>
        <row r="139">
          <cell r="A139" t="str">
            <v>Copo isopor 70 ml c/20</v>
          </cell>
        </row>
        <row r="140">
          <cell r="A140" t="str">
            <v>Copo plástico 180 ml c/100</v>
          </cell>
        </row>
        <row r="141">
          <cell r="A141" t="str">
            <v>Copo plástico 200 ml c/100</v>
          </cell>
        </row>
        <row r="142">
          <cell r="A142" t="str">
            <v>Copo plástico 50 ml c/100</v>
          </cell>
        </row>
        <row r="143">
          <cell r="A143" t="str">
            <v>Corda 100m</v>
          </cell>
        </row>
        <row r="144">
          <cell r="A144" t="str">
            <v>Cortador de grama (fio de nylon)</v>
          </cell>
        </row>
        <row r="145">
          <cell r="A145" t="str">
            <v>Creolina líquida 750ml</v>
          </cell>
        </row>
        <row r="146">
          <cell r="A146" t="str">
            <v>Cri Cri</v>
          </cell>
        </row>
        <row r="147">
          <cell r="A147" t="str">
            <v xml:space="preserve">Cultivador (3 pontas) </v>
          </cell>
        </row>
        <row r="148">
          <cell r="A148" t="str">
            <v>Curativo adesivos</v>
          </cell>
        </row>
        <row r="149">
          <cell r="A149" t="str">
            <v>Desempenadeira</v>
          </cell>
        </row>
        <row r="150">
          <cell r="A150" t="str">
            <v>Desempenadeira aço dentada</v>
          </cell>
        </row>
        <row r="151">
          <cell r="A151" t="str">
            <v>Desempenadeira aço lisa 477</v>
          </cell>
        </row>
        <row r="152">
          <cell r="A152" t="str">
            <v>Desempenadeira mad. lisa 29X18</v>
          </cell>
        </row>
        <row r="153">
          <cell r="A153" t="str">
            <v xml:space="preserve">Desempenadeira palst. c/ espuma 29X18 </v>
          </cell>
        </row>
        <row r="154">
          <cell r="A154" t="str">
            <v xml:space="preserve">Desempenadeira plast. lisa 26X15 </v>
          </cell>
        </row>
        <row r="155">
          <cell r="A155" t="str">
            <v>Desengraxante 5 litros</v>
          </cell>
        </row>
        <row r="156">
          <cell r="A156" t="str">
            <v>Desengraxante concentrado 5 litros</v>
          </cell>
        </row>
        <row r="157">
          <cell r="A157" t="str">
            <v>Desengraxante concentrado 5 litros</v>
          </cell>
        </row>
        <row r="158">
          <cell r="A158" t="str">
            <v>Desengraxante neutro, bombona 5 litros</v>
          </cell>
        </row>
        <row r="159">
          <cell r="A159" t="str">
            <v>Desengraxante/removedor natural 5 litros</v>
          </cell>
        </row>
        <row r="160">
          <cell r="A160" t="str">
            <v>Desentupidor para pia</v>
          </cell>
        </row>
        <row r="161">
          <cell r="A161" t="str">
            <v>Desentupidor para vaso sanitário</v>
          </cell>
        </row>
        <row r="162">
          <cell r="A162" t="str">
            <v>Desinfetante aromatizado 5 litros</v>
          </cell>
        </row>
        <row r="163">
          <cell r="A163" t="str">
            <v>Desinfetante de eucalipto 5 litros</v>
          </cell>
        </row>
        <row r="164">
          <cell r="A164" t="str">
            <v>Desinfetante linha hospitalar 5 litros</v>
          </cell>
        </row>
        <row r="165">
          <cell r="A165" t="str">
            <v xml:space="preserve">Desodorizador de ar aerosol 440 ml </v>
          </cell>
        </row>
        <row r="166">
          <cell r="A166" t="str">
            <v>Desodorizador sanitário em pastilha adesiva, caixa c/ 3 unidades</v>
          </cell>
        </row>
        <row r="167">
          <cell r="A167" t="str">
            <v>Detector metais tipo raquete</v>
          </cell>
        </row>
        <row r="168">
          <cell r="A168" t="str">
            <v>Detergente 5 litros</v>
          </cell>
        </row>
        <row r="169">
          <cell r="A169" t="str">
            <v>Detergente 500 ml</v>
          </cell>
        </row>
        <row r="170">
          <cell r="A170" t="str">
            <v>Detergente amoniacal 5 litros</v>
          </cell>
        </row>
        <row r="171">
          <cell r="A171" t="str">
            <v>Detergente amoniaco 5 litros</v>
          </cell>
        </row>
        <row r="172">
          <cell r="A172" t="str">
            <v>Detergente campestre concentrado 5 litros</v>
          </cell>
        </row>
        <row r="173">
          <cell r="A173" t="str">
            <v>Detergente concentrado vulcano lavanda/floral 5 litros</v>
          </cell>
        </row>
        <row r="174">
          <cell r="A174" t="str">
            <v>Detergente desengordurante 5 litros</v>
          </cell>
        </row>
        <row r="175">
          <cell r="A175" t="str">
            <v>Detergente linha hospitalar 5 litros concentrado (rendimento 50 litros)</v>
          </cell>
        </row>
        <row r="176">
          <cell r="A176" t="str">
            <v>Detergente para limpeza de alumínio 5 litros</v>
          </cell>
        </row>
        <row r="177">
          <cell r="A177" t="str">
            <v>Disco 35 bege lustrador</v>
          </cell>
        </row>
        <row r="178">
          <cell r="A178" t="str">
            <v>Disco 35 branco lustrador</v>
          </cell>
        </row>
        <row r="179">
          <cell r="A179" t="str">
            <v>Disco 35 preto removedor</v>
          </cell>
        </row>
        <row r="180">
          <cell r="A180" t="str">
            <v>Disco 35 verde limpador</v>
          </cell>
        </row>
        <row r="181">
          <cell r="A181" t="str">
            <v>Disco 41 bege lustrador</v>
          </cell>
        </row>
        <row r="182">
          <cell r="A182" t="str">
            <v>Disco 41 branco lustrador</v>
          </cell>
        </row>
        <row r="183">
          <cell r="A183" t="str">
            <v>Disco 41 preto removedor</v>
          </cell>
        </row>
        <row r="184">
          <cell r="A184" t="str">
            <v>Disco 41 verde limpador</v>
          </cell>
        </row>
        <row r="185">
          <cell r="A185" t="str">
            <v xml:space="preserve">Disco 48 bege limpador </v>
          </cell>
        </row>
        <row r="186">
          <cell r="A186" t="str">
            <v>Disco 48 branco lustrador</v>
          </cell>
        </row>
        <row r="187">
          <cell r="A187" t="str">
            <v>Disco 48 preto removedor</v>
          </cell>
        </row>
        <row r="188">
          <cell r="A188" t="str">
            <v>Disco 48 verde limpador</v>
          </cell>
        </row>
        <row r="189">
          <cell r="A189" t="str">
            <v>Disco vermelho para polir, limpar pisos e restabelecer brilho</v>
          </cell>
        </row>
        <row r="190">
          <cell r="A190" t="str">
            <v>Dispenser papel toalha bobina</v>
          </cell>
        </row>
        <row r="191">
          <cell r="A191" t="str">
            <v>Dispenser papel toalha interfolhado</v>
          </cell>
        </row>
        <row r="192">
          <cell r="A192" t="str">
            <v xml:space="preserve">Dispenser sabonete </v>
          </cell>
        </row>
        <row r="193">
          <cell r="A193" t="str">
            <v>Dispenser sabonete líquido</v>
          </cell>
        </row>
        <row r="194">
          <cell r="A194" t="str">
            <v>Enceradeira - mod. C35</v>
          </cell>
        </row>
        <row r="195">
          <cell r="A195" t="str">
            <v>Enceradeira industrial - (OI 3500 220V)</v>
          </cell>
        </row>
        <row r="196">
          <cell r="A196" t="str">
            <v>Enceradeira industrial 350</v>
          </cell>
        </row>
        <row r="197">
          <cell r="A197" t="str">
            <v>Enceradeira industrial 410</v>
          </cell>
        </row>
        <row r="198">
          <cell r="A198" t="str">
            <v>Enceradeira industrial 510</v>
          </cell>
        </row>
        <row r="199">
          <cell r="A199" t="str">
            <v>Enceradeira pequena</v>
          </cell>
        </row>
        <row r="200">
          <cell r="A200" t="str">
            <v>Enxada com cabo (nº 16 ou 18) - Fuzil</v>
          </cell>
        </row>
        <row r="201">
          <cell r="A201" t="str">
            <v>Enxada olho oval 19cm (**)</v>
          </cell>
        </row>
        <row r="202">
          <cell r="A202" t="str">
            <v>Enxada pequena</v>
          </cell>
        </row>
        <row r="203">
          <cell r="A203" t="str">
            <v xml:space="preserve">Enxadão com cabo </v>
          </cell>
        </row>
        <row r="204">
          <cell r="A204" t="str">
            <v xml:space="preserve">Escada alumínio 12 degraus </v>
          </cell>
        </row>
        <row r="205">
          <cell r="A205" t="str">
            <v>Escada aluminio 18 degraus</v>
          </cell>
        </row>
        <row r="206">
          <cell r="A206" t="str">
            <v>Escada aluminio 3 degraus</v>
          </cell>
        </row>
        <row r="207">
          <cell r="A207" t="str">
            <v xml:space="preserve">Escada aluminio 3 degraus </v>
          </cell>
        </row>
        <row r="208">
          <cell r="A208" t="str">
            <v xml:space="preserve">Escada madeira 10 degraus </v>
          </cell>
        </row>
        <row r="209">
          <cell r="A209" t="str">
            <v>Escada madeira 18 degraus</v>
          </cell>
        </row>
        <row r="210">
          <cell r="A210" t="str">
            <v>Escada madeira 7 degraus</v>
          </cell>
        </row>
        <row r="211">
          <cell r="A211" t="str">
            <v>Escada tipo "A" 05 degraus</v>
          </cell>
        </row>
        <row r="212">
          <cell r="A212" t="str">
            <v>Escada tipo ''A'' 06 degraus</v>
          </cell>
        </row>
        <row r="213">
          <cell r="A213" t="str">
            <v>Escada tipo ''A'' 07 degraus</v>
          </cell>
        </row>
        <row r="214">
          <cell r="A214" t="str">
            <v>Escova 400</v>
          </cell>
        </row>
        <row r="215">
          <cell r="A215" t="str">
            <v>Escova de mão</v>
          </cell>
        </row>
        <row r="216">
          <cell r="A216" t="str">
            <v xml:space="preserve">Escova de nylon 350 </v>
          </cell>
        </row>
        <row r="217">
          <cell r="A217" t="str">
            <v>Escova de pelo 350</v>
          </cell>
        </row>
        <row r="218">
          <cell r="A218" t="str">
            <v>Escova de pelo 40 c/ Flange</v>
          </cell>
        </row>
        <row r="219">
          <cell r="A219" t="str">
            <v>Escova sanitária</v>
          </cell>
        </row>
        <row r="220">
          <cell r="A220" t="str">
            <v>Escova sanitária com suporte</v>
          </cell>
        </row>
        <row r="221">
          <cell r="A221" t="str">
            <v>Escovão de chão com cabo</v>
          </cell>
        </row>
        <row r="222">
          <cell r="A222" t="str">
            <v>Esfregão de aço</v>
          </cell>
        </row>
        <row r="223">
          <cell r="A223" t="str">
            <v>Espanador de pena nº 25</v>
          </cell>
        </row>
        <row r="224">
          <cell r="A224" t="str">
            <v>Espanador de pena nº 35</v>
          </cell>
        </row>
        <row r="225">
          <cell r="A225" t="str">
            <v>Espanador longo alcance para limpeza de cantos altos e tetos</v>
          </cell>
        </row>
        <row r="226">
          <cell r="A226" t="str">
            <v>Esparadrapo</v>
          </cell>
        </row>
        <row r="227">
          <cell r="A227" t="str">
            <v>Espátula  CB. MAD. 08</v>
          </cell>
        </row>
        <row r="228">
          <cell r="A228" t="str">
            <v>Espatula para café</v>
          </cell>
        </row>
        <row r="229">
          <cell r="A229" t="str">
            <v>Esponja de aço (pacote c/ 8 unid.)</v>
          </cell>
        </row>
        <row r="230">
          <cell r="A230" t="str">
            <v xml:space="preserve">Esponja limpeza pesada </v>
          </cell>
        </row>
        <row r="231">
          <cell r="A231" t="str">
            <v>Esponja para louça dupla face</v>
          </cell>
        </row>
        <row r="232">
          <cell r="A232" t="str">
            <v>Esquadro de aço inox 12" 300MM</v>
          </cell>
        </row>
        <row r="233">
          <cell r="A233" t="str">
            <v>Esquadro de aço inox 16" 4000MM</v>
          </cell>
        </row>
        <row r="234">
          <cell r="A234" t="str">
            <v>Estarlok (suporte p/ bandeirantes onde fixa o disco 400)</v>
          </cell>
        </row>
        <row r="235">
          <cell r="A235" t="str">
            <v>Estilete 15mm VDP-2 PLUS/ES218</v>
          </cell>
        </row>
        <row r="236">
          <cell r="A236" t="str">
            <v>Extensão de 10m</v>
          </cell>
        </row>
        <row r="237">
          <cell r="A237" t="str">
            <v>Extensão de 20m</v>
          </cell>
        </row>
        <row r="238">
          <cell r="A238" t="str">
            <v>Extensão de 30m</v>
          </cell>
        </row>
        <row r="239">
          <cell r="A239" t="str">
            <v>Extensão de 40m</v>
          </cell>
        </row>
        <row r="240">
          <cell r="A240" t="str">
            <v>Extensão de 50m</v>
          </cell>
        </row>
        <row r="241">
          <cell r="A241" t="str">
            <v xml:space="preserve">Extrator de ervas daninhas </v>
          </cell>
        </row>
        <row r="242">
          <cell r="A242" t="str">
            <v xml:space="preserve">Faca de aço maciço para roçadeira </v>
          </cell>
        </row>
        <row r="243">
          <cell r="A243" t="str">
            <v>Facão</v>
          </cell>
        </row>
        <row r="244">
          <cell r="A244" t="str">
            <v>Facão 14" 26600/014 (**)</v>
          </cell>
        </row>
        <row r="245">
          <cell r="A245" t="str">
            <v>Fibra de uso geral verde</v>
          </cell>
        </row>
        <row r="246">
          <cell r="A246" t="str">
            <v>Fibra limpeza pesada mini look</v>
          </cell>
        </row>
        <row r="247">
          <cell r="A247" t="str">
            <v>Fibra macia dupla face</v>
          </cell>
        </row>
        <row r="248">
          <cell r="A248" t="str">
            <v>Filtro de papel 103</v>
          </cell>
        </row>
        <row r="249">
          <cell r="A249" t="str">
            <v>Filtro para aspirador de pó A-10</v>
          </cell>
        </row>
        <row r="250">
          <cell r="A250" t="str">
            <v>Filtro para aspirador de pó A-20</v>
          </cell>
        </row>
        <row r="251">
          <cell r="A251" t="str">
            <v>Fio de nylon para cortador de grama</v>
          </cell>
        </row>
        <row r="252">
          <cell r="A252" t="str">
            <v>Fio nylon 2,5mm quadrado</v>
          </cell>
        </row>
        <row r="253">
          <cell r="A253" t="str">
            <v>Fio nylon 2,5mm quadrado rolo 2KG</v>
          </cell>
        </row>
        <row r="254">
          <cell r="A254" t="str">
            <v>Flanela 40x60cm branca</v>
          </cell>
        </row>
        <row r="255">
          <cell r="A255" t="str">
            <v>Flanela algodão branca 30x40cm</v>
          </cell>
        </row>
        <row r="256">
          <cell r="A256" t="str">
            <v>Flanela branca 40x60cm</v>
          </cell>
        </row>
        <row r="257">
          <cell r="A257" t="str">
            <v>Flanela de pelúcia</v>
          </cell>
        </row>
        <row r="258">
          <cell r="A258" t="str">
            <v>Foice banana 16" 39bd direita</v>
          </cell>
        </row>
        <row r="259">
          <cell r="A259" t="str">
            <v>Foice com cabo</v>
          </cell>
        </row>
        <row r="260">
          <cell r="A260" t="str">
            <v>Fone tipo concha (para jardineiro)</v>
          </cell>
        </row>
        <row r="261">
          <cell r="A261" t="str">
            <v>Forca de aço (garfo capeta 3 dentes)</v>
          </cell>
        </row>
        <row r="262">
          <cell r="A262" t="str">
            <v>Forcado curvo 4 DT. s/ cabo (gadanho)</v>
          </cell>
        </row>
        <row r="263">
          <cell r="A263" t="str">
            <v>Forcado reto 4 DT. s/ cabo (gadanho)</v>
          </cell>
        </row>
        <row r="264">
          <cell r="A264" t="str">
            <v>Formão 10mm</v>
          </cell>
        </row>
        <row r="265">
          <cell r="A265" t="str">
            <v>Formão 15mm</v>
          </cell>
        </row>
        <row r="266">
          <cell r="A266" t="str">
            <v>Formão 20mm</v>
          </cell>
        </row>
        <row r="267">
          <cell r="A267" t="str">
            <v>Fósforo c/ 240 palitos</v>
          </cell>
        </row>
        <row r="268">
          <cell r="A268" t="str">
            <v>Furadeira  IMP. 1/2" 2 VEL.6434 600W.220V</v>
          </cell>
        </row>
        <row r="269">
          <cell r="A269" t="str">
            <v>Furadeira 3/8 6413 220V</v>
          </cell>
        </row>
        <row r="270">
          <cell r="A270" t="str">
            <v>Furadeira bancada 5/8".FB-16MM 1/2CV MON</v>
          </cell>
        </row>
        <row r="271">
          <cell r="A271" t="str">
            <v>Furadeira de impacto - Black &amp; Decker</v>
          </cell>
        </row>
        <row r="272">
          <cell r="A272" t="str">
            <v>Furadeira IMP. 113D.5E0'GSB 13 RE 600W.22</v>
          </cell>
        </row>
        <row r="273">
          <cell r="A273" t="str">
            <v xml:space="preserve">Furadeira simples </v>
          </cell>
        </row>
        <row r="274">
          <cell r="A274" t="str">
            <v>Garfo</v>
          </cell>
        </row>
        <row r="275">
          <cell r="A275" t="str">
            <v>Garfo de Aço ára Capim (4 pontas)</v>
          </cell>
        </row>
        <row r="276">
          <cell r="A276" t="str">
            <v>Garrafas térmicas para café 1 litro</v>
          </cell>
        </row>
        <row r="277">
          <cell r="A277" t="str">
            <v>Garrafas térmicas para café 1,8 litros</v>
          </cell>
        </row>
        <row r="278">
          <cell r="A278" t="str">
            <v>Gaze</v>
          </cell>
        </row>
        <row r="279">
          <cell r="A279" t="str">
            <v>Gimo silicone 250ml</v>
          </cell>
        </row>
        <row r="280">
          <cell r="A280" t="str">
            <v>Grampo C-03 [B]</v>
          </cell>
        </row>
        <row r="281">
          <cell r="A281" t="str">
            <v>Grampo marceneiro barra T 1.00 [B]</v>
          </cell>
        </row>
        <row r="282">
          <cell r="A282" t="str">
            <v>Gravata</v>
          </cell>
        </row>
        <row r="283">
          <cell r="A283" t="str">
            <v>Graxa de Lítio 500 ml - Ipiranga</v>
          </cell>
        </row>
        <row r="284">
          <cell r="A284" t="str">
            <v>Graxas de Litio - 1L</v>
          </cell>
        </row>
        <row r="285">
          <cell r="A285" t="str">
            <v xml:space="preserve">Grosa meia cana c/ cabo 10" </v>
          </cell>
        </row>
        <row r="286">
          <cell r="A286" t="str">
            <v xml:space="preserve">Guardanapo 30X33cm com 50 unid. </v>
          </cell>
        </row>
        <row r="287">
          <cell r="A287" t="str">
            <v>Impermeabilizante 5 litros</v>
          </cell>
        </row>
        <row r="288">
          <cell r="A288" t="str">
            <v xml:space="preserve">Inseticida aerosol </v>
          </cell>
        </row>
        <row r="289">
          <cell r="A289" t="str">
            <v>Instalock 35 c/ flange</v>
          </cell>
        </row>
        <row r="290">
          <cell r="A290" t="str">
            <v>Jaqueta</v>
          </cell>
        </row>
        <row r="291">
          <cell r="A291" t="str">
            <v>Jogo broca aço rap.19PC 2607019116</v>
          </cell>
        </row>
        <row r="292">
          <cell r="A292" t="str">
            <v>Jogo broca videa 8PC 4 A 10MM - 000893</v>
          </cell>
        </row>
        <row r="293">
          <cell r="A293" t="str">
            <v>Jogo chave allen 25 PC 010759</v>
          </cell>
        </row>
        <row r="294">
          <cell r="A294" t="str">
            <v>Jogo chave combinada 6A22 A.C.</v>
          </cell>
        </row>
        <row r="295">
          <cell r="A295" t="str">
            <v>Jogo chave fenda 5PCS 44110/505</v>
          </cell>
        </row>
        <row r="296">
          <cell r="A296" t="str">
            <v>Jogo chave phillips 10 PC. CRV.</v>
          </cell>
        </row>
        <row r="297">
          <cell r="A297" t="str">
            <v>Jogo formão 6PC 84.161.51</v>
          </cell>
        </row>
        <row r="298">
          <cell r="A298" t="str">
            <v>Jogo lâmina estilete 18MM C/10</v>
          </cell>
        </row>
        <row r="299">
          <cell r="A299" t="str">
            <v>Jogo soquete sext. 1/2" PLAST. 23PC.44831/2</v>
          </cell>
        </row>
        <row r="300">
          <cell r="A300" t="str">
            <v>Kit com bruxa + balde espremedor</v>
          </cell>
        </row>
        <row r="301">
          <cell r="A301" t="str">
            <v>Kit completo limpeza de vidros com extensor</v>
          </cell>
        </row>
        <row r="302">
          <cell r="A302" t="str">
            <v>Kit para jardinagem</v>
          </cell>
        </row>
        <row r="303">
          <cell r="A303" t="str">
            <v>Lâmina de borracha 35cm</v>
          </cell>
        </row>
        <row r="304">
          <cell r="A304" t="str">
            <v>Lava Jato alta pressão</v>
          </cell>
        </row>
        <row r="305">
          <cell r="A305" t="str">
            <v>Lava Jato alta pressão Press Prof.</v>
          </cell>
        </row>
        <row r="306">
          <cell r="A306" t="str">
            <v xml:space="preserve">Lavador de Janelas </v>
          </cell>
        </row>
        <row r="307">
          <cell r="A307" t="str">
            <v>Leite pó 400ml</v>
          </cell>
        </row>
        <row r="308">
          <cell r="A308" t="str">
            <v>Lenço</v>
          </cell>
        </row>
        <row r="309">
          <cell r="A309" t="str">
            <v>Lima redonda bast. 08" C/C</v>
          </cell>
        </row>
        <row r="310">
          <cell r="A310" t="str">
            <v>Lima triangular bastarda 8" C/C</v>
          </cell>
        </row>
        <row r="311">
          <cell r="A311" t="str">
            <v>Limpa carpet 5 litros</v>
          </cell>
        </row>
        <row r="312">
          <cell r="A312" t="str">
            <v>Limpa carpet 500ml</v>
          </cell>
        </row>
        <row r="313">
          <cell r="A313" t="str">
            <v>Limpa pedra 5 litros</v>
          </cell>
        </row>
        <row r="314">
          <cell r="A314" t="str">
            <v>Limpa vidros 5 litros</v>
          </cell>
        </row>
        <row r="315">
          <cell r="A315" t="str">
            <v>Limpa vidros 500ml</v>
          </cell>
        </row>
        <row r="316">
          <cell r="A316" t="str">
            <v>Limpador Concentrado 5 litros</v>
          </cell>
        </row>
        <row r="317">
          <cell r="A317" t="str">
            <v>Limpador de computador em pasta 350gr</v>
          </cell>
        </row>
        <row r="318">
          <cell r="A318" t="str">
            <v>Limpador multiuso 5 litros</v>
          </cell>
        </row>
        <row r="319">
          <cell r="A319" t="str">
            <v>Limpador multiuso 500ml</v>
          </cell>
        </row>
        <row r="320">
          <cell r="A320" t="str">
            <v>Limpeza vaso sanitário 750ml</v>
          </cell>
        </row>
        <row r="321">
          <cell r="A321" t="str">
            <v>Linha nylon 1,00</v>
          </cell>
        </row>
        <row r="322">
          <cell r="A322" t="str">
            <v>Lixadeira ang. 7" 1323 GWS 12 U 220 V.</v>
          </cell>
        </row>
        <row r="323">
          <cell r="A323" t="str">
            <v xml:space="preserve">Luca de aramida </v>
          </cell>
        </row>
        <row r="324">
          <cell r="A324" t="str">
            <v>Luca de couro</v>
          </cell>
        </row>
        <row r="325">
          <cell r="A325" t="str">
            <v>Lustra móveis 200ml</v>
          </cell>
        </row>
        <row r="326">
          <cell r="A326" t="str">
            <v>Luva (corda)</v>
          </cell>
        </row>
        <row r="327">
          <cell r="A327" t="str">
            <v xml:space="preserve">Luva de raspa punho 07 </v>
          </cell>
        </row>
        <row r="328">
          <cell r="A328" t="str">
            <v>Luva vaqueta petroleiro CA15374 (FL)</v>
          </cell>
        </row>
        <row r="329">
          <cell r="A329" t="str">
            <v>Luvas de borrachas P,M, G</v>
          </cell>
        </row>
        <row r="330">
          <cell r="A330" t="str">
            <v>Luvas de latex P, M, G</v>
          </cell>
        </row>
        <row r="331">
          <cell r="A331" t="str">
            <v>Luvas de raspa P, M, G</v>
          </cell>
        </row>
        <row r="332">
          <cell r="A332" t="str">
            <v>Luvas de vaqueta/Couro  P, M, G</v>
          </cell>
        </row>
        <row r="333">
          <cell r="A333" t="str">
            <v>Machadinha</v>
          </cell>
        </row>
        <row r="334">
          <cell r="A334" t="str">
            <v>Machado 32 S/CABO (**)</v>
          </cell>
        </row>
        <row r="335">
          <cell r="A335" t="str">
            <v>Mangueira 10m</v>
          </cell>
        </row>
        <row r="336">
          <cell r="A336" t="str">
            <v>Mangueira cristal "C" 3/8X1,5 RL 50M</v>
          </cell>
        </row>
        <row r="337">
          <cell r="A337" t="str">
            <v>Mangueira de 1/2 Trançada com Revestimento Interno (50cm)</v>
          </cell>
        </row>
        <row r="338">
          <cell r="A338" t="str">
            <v>Mangueira para jardim 30m</v>
          </cell>
        </row>
        <row r="339">
          <cell r="A339" t="str">
            <v>Mangueira para jardim 50m</v>
          </cell>
        </row>
        <row r="340">
          <cell r="A340" t="str">
            <v>Mangueira PVC de 3/4 Trançada com Revestimento Interno (30cm)</v>
          </cell>
        </row>
        <row r="341">
          <cell r="A341" t="str">
            <v>maquina cortar grama (TVS 121T)</v>
          </cell>
        </row>
        <row r="342">
          <cell r="A342" t="str">
            <v>Maquina de cortar grama 4 rodas (MC 80G)</v>
          </cell>
        </row>
        <row r="343">
          <cell r="A343" t="str">
            <v>Máquina de cortar grama à gasolina</v>
          </cell>
        </row>
        <row r="344">
          <cell r="A344" t="str">
            <v xml:space="preserve">Máquina de cortar grama elétrica </v>
          </cell>
        </row>
        <row r="345">
          <cell r="A345" t="str">
            <v>maquina de lavar de alta pressão (L 2000 TST) Eletrolux</v>
          </cell>
        </row>
        <row r="346">
          <cell r="A346" t="str">
            <v>maquina para poda de cerca Viva (HS 80) - Stihl</v>
          </cell>
        </row>
        <row r="347">
          <cell r="A347" t="str">
            <v xml:space="preserve">Marreta </v>
          </cell>
        </row>
        <row r="348">
          <cell r="A348" t="str">
            <v>Marreta c/ cabo 10,0 KG</v>
          </cell>
        </row>
        <row r="349">
          <cell r="A349" t="str">
            <v xml:space="preserve">Marreta forjada c/ cabo 0,5 KG </v>
          </cell>
        </row>
        <row r="350">
          <cell r="A350" t="str">
            <v>Martelete eletrop. 11228 3 GBH 2-24 DSE 2</v>
          </cell>
        </row>
        <row r="351">
          <cell r="A351" t="str">
            <v>Martelo</v>
          </cell>
        </row>
        <row r="352">
          <cell r="A352" t="str">
            <v>Martelo borracha 40680/060 [B]</v>
          </cell>
        </row>
        <row r="353">
          <cell r="A353" t="str">
            <v>Martelo polido 28MM</v>
          </cell>
        </row>
        <row r="354">
          <cell r="A354" t="str">
            <v>Martelo unha 27MM 40200/027</v>
          </cell>
        </row>
        <row r="355">
          <cell r="A355" t="str">
            <v>Martelo unha basic 25MM 40370/025</v>
          </cell>
        </row>
        <row r="356">
          <cell r="A356" t="str">
            <v>Máscara descartável com filtro e óculos</v>
          </cell>
        </row>
        <row r="357">
          <cell r="A357" t="str">
            <v>Máscara solda polip. Visor artic. c/ cat.</v>
          </cell>
        </row>
        <row r="358">
          <cell r="A358" t="str">
            <v>Meia</v>
          </cell>
        </row>
        <row r="359">
          <cell r="A359" t="str">
            <v>Metro 2m - 10 DOB. Madeira</v>
          </cell>
        </row>
        <row r="360">
          <cell r="A360" t="str">
            <v xml:space="preserve">Micro trator (15.5) </v>
          </cell>
        </row>
        <row r="361">
          <cell r="A361" t="str">
            <v xml:space="preserve">Micro trator tobatta com carreta e roçadeira </v>
          </cell>
        </row>
        <row r="362">
          <cell r="A362" t="str">
            <v>Mini lock completo</v>
          </cell>
        </row>
        <row r="363">
          <cell r="A363" t="str">
            <v>Mop água com cabo e balde espremedor</v>
          </cell>
        </row>
        <row r="364">
          <cell r="A364" t="str">
            <v>Mop pó (seco) com cabo, guia e refil (completo) 40cm</v>
          </cell>
        </row>
        <row r="365">
          <cell r="A365" t="str">
            <v>Mop pó (seco) com cabo, guia e refil (completo) 60cm</v>
          </cell>
        </row>
        <row r="366">
          <cell r="A366" t="str">
            <v>Mop pó (seco) com cabo, guia e refil (completo) 80cm</v>
          </cell>
        </row>
        <row r="367">
          <cell r="A367" t="str">
            <v>Moto Serra</v>
          </cell>
        </row>
        <row r="368">
          <cell r="A368" t="str">
            <v>Multiteste digital</v>
          </cell>
        </row>
        <row r="369">
          <cell r="A369" t="str">
            <v>Naftalina embalagem com 1kg</v>
          </cell>
        </row>
        <row r="370">
          <cell r="A370" t="str">
            <v>Nailon para roçadeira</v>
          </cell>
        </row>
        <row r="371">
          <cell r="A371" t="str">
            <v>Nível</v>
          </cell>
        </row>
        <row r="372">
          <cell r="A372" t="str">
            <v>Nível alumínio 15"</v>
          </cell>
        </row>
        <row r="373">
          <cell r="A373" t="str">
            <v>Óculos de proteção</v>
          </cell>
        </row>
        <row r="374">
          <cell r="A374" t="str">
            <v>Óculos incolor - 2691</v>
          </cell>
        </row>
        <row r="375">
          <cell r="A375" t="str">
            <v>Óleo 2 tempos</v>
          </cell>
        </row>
        <row r="376">
          <cell r="A376" t="str">
            <v xml:space="preserve">Óleo 2 tempos super TT 500ML </v>
          </cell>
        </row>
        <row r="377">
          <cell r="A377" t="str">
            <v>Óleo de peroba 200 ml</v>
          </cell>
        </row>
        <row r="378">
          <cell r="A378" t="str">
            <v xml:space="preserve">Pá </v>
          </cell>
        </row>
        <row r="379">
          <cell r="A379" t="str">
            <v>Pá ajuntar 083/10 (**)</v>
          </cell>
        </row>
        <row r="380">
          <cell r="A380" t="str">
            <v>Pá com cabo - Fuzil</v>
          </cell>
        </row>
        <row r="381">
          <cell r="A381" t="str">
            <v>Pá cortar 084-20 (**)</v>
          </cell>
        </row>
        <row r="382">
          <cell r="A382" t="str">
            <v>Pá de bico cortar</v>
          </cell>
        </row>
        <row r="383">
          <cell r="A383" t="str">
            <v>Pá de corte</v>
          </cell>
        </row>
        <row r="384">
          <cell r="A384" t="str">
            <v>Pá de jardim kit</v>
          </cell>
        </row>
        <row r="385">
          <cell r="A385" t="str">
            <v>Pá de lixo cabo longo</v>
          </cell>
        </row>
        <row r="386">
          <cell r="A386" t="str">
            <v>Pá de lixo plástica cabo curto</v>
          </cell>
        </row>
        <row r="387">
          <cell r="A387" t="str">
            <v>Pá de metal cabo longo</v>
          </cell>
        </row>
        <row r="388">
          <cell r="A388" t="str">
            <v>Palha de aço</v>
          </cell>
        </row>
        <row r="389">
          <cell r="A389" t="str">
            <v>Pano de louça sem estampa</v>
          </cell>
        </row>
        <row r="390">
          <cell r="A390" t="str">
            <v>Pano para chão alvejado 42x68</v>
          </cell>
        </row>
        <row r="391">
          <cell r="A391" t="str">
            <v>Pano para chão alvejado 50x78</v>
          </cell>
        </row>
        <row r="392">
          <cell r="A392" t="str">
            <v>Pano para chão não alvejado 50x78</v>
          </cell>
        </row>
        <row r="393">
          <cell r="A393" t="str">
            <v>Pano para louça</v>
          </cell>
        </row>
        <row r="394">
          <cell r="A394" t="str">
            <v>Pano Perfex pacote c/ 5 unidades</v>
          </cell>
        </row>
        <row r="395">
          <cell r="A395" t="str">
            <v>Papel higiênico 30 metros, folha simples, pacote com 64 rolos</v>
          </cell>
        </row>
        <row r="396">
          <cell r="A396" t="str">
            <v>Papel higiênico 300m, pacote com 8 rolos</v>
          </cell>
        </row>
        <row r="397">
          <cell r="A397" t="str">
            <v>Papel higiênico 60 metros, folha simples, pacote com 64 rolos</v>
          </cell>
        </row>
        <row r="398">
          <cell r="A398" t="str">
            <v>Papel higiênico, 30 metros, folha dupla, luxo, pacote com 64 rolos</v>
          </cell>
        </row>
        <row r="399">
          <cell r="A399" t="str">
            <v>Papel toalha 2 dobras, interfolhado, c/ 1000 folhas</v>
          </cell>
        </row>
        <row r="400">
          <cell r="A400" t="str">
            <v>Papel toalha 2 dobras, interfolhado, c/ 1000 folhas, 100% celulose virgem</v>
          </cell>
        </row>
        <row r="401">
          <cell r="A401" t="str">
            <v>Papel toalha 2 dobras, interfolhado, c/ 1250 folhas</v>
          </cell>
        </row>
        <row r="402">
          <cell r="A402" t="str">
            <v>Papel toalha 2 dobras, interfolhado, c/ 1250 folhas, 100% celulose virgem</v>
          </cell>
        </row>
        <row r="403">
          <cell r="A403" t="str">
            <v>Papel toalha de cozinha, pacote c/ 2 rolos</v>
          </cell>
        </row>
        <row r="404">
          <cell r="A404" t="str">
            <v>Papeleira</v>
          </cell>
        </row>
        <row r="405">
          <cell r="A405" t="str">
            <v>Paquímetro 150mm 0,05mm PA-165</v>
          </cell>
        </row>
        <row r="406">
          <cell r="A406" t="str">
            <v>Parafusadeira DW255 540W 220V</v>
          </cell>
        </row>
        <row r="407">
          <cell r="A407" t="str">
            <v>Passa fio plástico 10M</v>
          </cell>
        </row>
        <row r="408">
          <cell r="A408" t="str">
            <v>Pasta para limpeza em geral a seco, pote c/ 380gr</v>
          </cell>
        </row>
        <row r="409">
          <cell r="A409" t="str">
            <v>Pasta saponácia 500gr</v>
          </cell>
        </row>
        <row r="410">
          <cell r="A410" t="str">
            <v>Pé de cabra 3/4"X60cm SEXT.</v>
          </cell>
        </row>
        <row r="411">
          <cell r="A411" t="str">
            <v>Pedra sanitária</v>
          </cell>
        </row>
        <row r="412">
          <cell r="A412" t="str">
            <v>Perneiras</v>
          </cell>
        </row>
        <row r="413">
          <cell r="A413" t="str">
            <v>Picareta com cabo - PTA</v>
          </cell>
        </row>
        <row r="414">
          <cell r="A414" t="str">
            <v>Placa sinalizadora</v>
          </cell>
        </row>
        <row r="415">
          <cell r="A415" t="str">
            <v>Placa sinalizadora</v>
          </cell>
        </row>
        <row r="416">
          <cell r="A416" t="str">
            <v>Plaina  0800 220V</v>
          </cell>
        </row>
        <row r="417">
          <cell r="A417" t="str">
            <v>Plaina base lisa N3</v>
          </cell>
        </row>
        <row r="418">
          <cell r="A418" t="str">
            <v>Podadeira</v>
          </cell>
        </row>
        <row r="419">
          <cell r="A419" t="str">
            <v>Podador de cerca viva (HSB)</v>
          </cell>
        </row>
        <row r="420">
          <cell r="A420" t="str">
            <v xml:space="preserve">Polidor de metal 200ml </v>
          </cell>
        </row>
        <row r="421">
          <cell r="A421" t="str">
            <v>Ponteira</v>
          </cell>
        </row>
        <row r="422">
          <cell r="A422" t="str">
            <v>Ponteiro redondo 12" 3/4</v>
          </cell>
        </row>
        <row r="423">
          <cell r="A423" t="str">
            <v>Ponteiro SDS PLUS 250mm 2609390576</v>
          </cell>
        </row>
        <row r="424">
          <cell r="A424" t="str">
            <v>Porta algemas</v>
          </cell>
        </row>
        <row r="425">
          <cell r="A425" t="str">
            <v>Porta filtro de papel 103</v>
          </cell>
        </row>
        <row r="426">
          <cell r="A426" t="str">
            <v>Porta papel toalha</v>
          </cell>
        </row>
        <row r="427">
          <cell r="A427" t="str">
            <v>Protetor auricular 2 plug</v>
          </cell>
        </row>
        <row r="428">
          <cell r="A428" t="str">
            <v>Protetor auricular concha</v>
          </cell>
        </row>
        <row r="429">
          <cell r="A429" t="str">
            <v>Protetor auricular plug copolimero CA10</v>
          </cell>
        </row>
        <row r="430">
          <cell r="A430" t="str">
            <v>Protetor de corda</v>
          </cell>
        </row>
        <row r="431">
          <cell r="A431" t="str">
            <v>Protetor descartavel p/ assentos sanitários</v>
          </cell>
        </row>
        <row r="432">
          <cell r="A432" t="str">
            <v>Protetor facial incolor 8"</v>
          </cell>
        </row>
        <row r="433">
          <cell r="A433" t="str">
            <v>Protetor para lâmina roçadeira</v>
          </cell>
        </row>
        <row r="434">
          <cell r="A434" t="str">
            <v>Protetor solar</v>
          </cell>
        </row>
        <row r="435">
          <cell r="A435" t="str">
            <v>Prumo</v>
          </cell>
        </row>
        <row r="436">
          <cell r="A436" t="str">
            <v>Prumo polido 500gr</v>
          </cell>
        </row>
        <row r="437">
          <cell r="A437" t="str">
            <v>Pulverizador costal manual (PJH 20 litros)</v>
          </cell>
        </row>
        <row r="438">
          <cell r="A438" t="str">
            <v xml:space="preserve">Pulverizador para Jardinagem (4,7 litros) </v>
          </cell>
        </row>
        <row r="439">
          <cell r="A439" t="str">
            <v>Quaternário de amônio, bombona 5 litros</v>
          </cell>
        </row>
        <row r="440">
          <cell r="A440" t="str">
            <v>Querosene 1 litro</v>
          </cell>
        </row>
        <row r="441">
          <cell r="A441" t="str">
            <v>Raspador (espátula)</v>
          </cell>
        </row>
        <row r="442">
          <cell r="A442" t="str">
            <v xml:space="preserve">Rastel - Ancinho </v>
          </cell>
        </row>
        <row r="443">
          <cell r="A443" t="str">
            <v>Rede de cabelo preta para cabeça inteira</v>
          </cell>
        </row>
        <row r="444">
          <cell r="A444" t="str">
            <v>Refil mop água</v>
          </cell>
        </row>
        <row r="445">
          <cell r="A445" t="str">
            <v>Refil mop po</v>
          </cell>
        </row>
        <row r="446">
          <cell r="A446" t="str">
            <v>Refil mop pó</v>
          </cell>
        </row>
        <row r="447">
          <cell r="A447" t="str">
            <v xml:space="preserve">Refil mop umido </v>
          </cell>
        </row>
        <row r="448">
          <cell r="A448" t="str">
            <v>Refil para aplicador de cera tipo ovelha</v>
          </cell>
        </row>
        <row r="449">
          <cell r="A449" t="str">
            <v xml:space="preserve">Refil para espanador longo alcance </v>
          </cell>
        </row>
        <row r="450">
          <cell r="A450" t="str">
            <v>Refil sabonete líquido 800ml</v>
          </cell>
        </row>
        <row r="451">
          <cell r="A451" t="str">
            <v>Regador jardim 05 litros</v>
          </cell>
        </row>
        <row r="452">
          <cell r="A452" t="str">
            <v>Regador jardim 05 litros</v>
          </cell>
        </row>
        <row r="453">
          <cell r="A453" t="str">
            <v>Regador jardim 14 litros</v>
          </cell>
        </row>
        <row r="454">
          <cell r="A454" t="str">
            <v>Regador jardim 14 litros</v>
          </cell>
        </row>
        <row r="455">
          <cell r="A455" t="str">
            <v>Régua pedreiro reforçada 2m</v>
          </cell>
        </row>
        <row r="456">
          <cell r="A456" t="str">
            <v>Removedor cimento, bombona 5 litros</v>
          </cell>
        </row>
        <row r="457">
          <cell r="A457" t="str">
            <v>Removedor de cera base d´água 5 litros</v>
          </cell>
        </row>
        <row r="458">
          <cell r="A458" t="str">
            <v>Removedor de cera base ptróleo 5 litros</v>
          </cell>
        </row>
        <row r="459">
          <cell r="A459" t="str">
            <v>Renovador de brilho 5 litros</v>
          </cell>
        </row>
        <row r="460">
          <cell r="A460" t="str">
            <v>Repelente de insetos</v>
          </cell>
        </row>
        <row r="461">
          <cell r="A461" t="str">
            <v xml:space="preserve">Roçadeira (FS 220) </v>
          </cell>
        </row>
        <row r="462">
          <cell r="A462" t="str">
            <v xml:space="preserve">Roçadeira (FS 230) </v>
          </cell>
        </row>
        <row r="463">
          <cell r="A463" t="str">
            <v>Roçadeira costal gasolina FS 220</v>
          </cell>
        </row>
        <row r="464">
          <cell r="A464" t="str">
            <v>Roçadeira lat. L340K - 33,3CC 2T</v>
          </cell>
        </row>
        <row r="465">
          <cell r="A465" t="str">
            <v>Roçadeira nylon FS 160</v>
          </cell>
        </row>
        <row r="466">
          <cell r="A466" t="str">
            <v>Rodo alumínio 40cm</v>
          </cell>
        </row>
        <row r="467">
          <cell r="A467" t="str">
            <v>Rodo borracha duplo 30cm, cabo alumínio</v>
          </cell>
        </row>
        <row r="468">
          <cell r="A468" t="str">
            <v>Rodo borracha duplo 40cm, cabo alumínio</v>
          </cell>
        </row>
        <row r="469">
          <cell r="A469" t="str">
            <v>Rodo borracha duplo 60cm, cabo alumínio</v>
          </cell>
        </row>
        <row r="470">
          <cell r="A470" t="str">
            <v>Rodo borracha duplo 80cm, cabo alumínio</v>
          </cell>
        </row>
        <row r="471">
          <cell r="A471" t="str">
            <v>Rodo borracha simples 40 cm, cabo madeira</v>
          </cell>
        </row>
        <row r="472">
          <cell r="A472" t="str">
            <v>Rodo borracha simples 60 cm, cabo madeira</v>
          </cell>
        </row>
        <row r="473">
          <cell r="A473" t="str">
            <v>Rodo borracha simples, 30 cm, cabo madeira</v>
          </cell>
        </row>
        <row r="474">
          <cell r="A474" t="str">
            <v>Rodo para passar cera</v>
          </cell>
        </row>
        <row r="475">
          <cell r="A475" t="str">
            <v xml:space="preserve">Rodo simples para vidro </v>
          </cell>
        </row>
        <row r="476">
          <cell r="A476" t="str">
            <v>Rodos com esponja para vidros</v>
          </cell>
        </row>
        <row r="477">
          <cell r="A477" t="str">
            <v>Sabão em pasta 500gr</v>
          </cell>
        </row>
        <row r="478">
          <cell r="A478" t="str">
            <v>Sabão em pó 1 kg</v>
          </cell>
        </row>
        <row r="479">
          <cell r="A479" t="str">
            <v>Sabão glicerinado barra azul, pacote com 5 unidades</v>
          </cell>
        </row>
        <row r="480">
          <cell r="A480" t="str">
            <v>Sabão líquido 1 litro</v>
          </cell>
        </row>
        <row r="481">
          <cell r="A481" t="str">
            <v>Sabão líquido 5 litros</v>
          </cell>
        </row>
        <row r="482">
          <cell r="A482" t="str">
            <v>Sabonete barra 200gr</v>
          </cell>
        </row>
        <row r="483">
          <cell r="A483" t="str">
            <v>Sabonete espuma em refil 800ml</v>
          </cell>
        </row>
        <row r="484">
          <cell r="A484" t="str">
            <v>Sabonete líquido 5 litros</v>
          </cell>
        </row>
        <row r="485">
          <cell r="A485" t="str">
            <v xml:space="preserve">Sabonete líquido refil 800ml </v>
          </cell>
        </row>
        <row r="486">
          <cell r="A486" t="str">
            <v>Saboneteira</v>
          </cell>
        </row>
        <row r="487">
          <cell r="A487" t="str">
            <v xml:space="preserve">Sacho com cabo </v>
          </cell>
        </row>
        <row r="488">
          <cell r="A488" t="str">
            <v>Saco de aspirador de pó, pacote com 3 unidades A-10</v>
          </cell>
        </row>
        <row r="489">
          <cell r="A489" t="str">
            <v>Saco de lixo 100 litros amarelo, pacote com 100 unidades</v>
          </cell>
        </row>
        <row r="490">
          <cell r="A490" t="str">
            <v>Saco de lixo 100 litros azul reciclável, pacote com 100 unidades</v>
          </cell>
        </row>
        <row r="491">
          <cell r="A491" t="str">
            <v>Saco de lixo 100 litros branco leitoso, hospitalar, pacote com 100 unidades</v>
          </cell>
        </row>
        <row r="492">
          <cell r="A492" t="str">
            <v>Saco de lixo 100 litros cinza, pacote com 100 unidades</v>
          </cell>
        </row>
        <row r="493">
          <cell r="A493" t="str">
            <v>Saco de lixo 100 litros laranja, quimico, pacote com 100 unidades</v>
          </cell>
        </row>
        <row r="494">
          <cell r="A494" t="str">
            <v>Saco de lixo 100 litros preto, pacote com 100 unidades</v>
          </cell>
        </row>
        <row r="495">
          <cell r="A495" t="str">
            <v>Saco de lixo 100 litros vermelho, pacote com 100 unidades</v>
          </cell>
        </row>
        <row r="496">
          <cell r="A496" t="str">
            <v>Saco de lixo 150 litros preto, pacote com 100 unidades</v>
          </cell>
        </row>
        <row r="497">
          <cell r="A497" t="str">
            <v>Saco de lixo 20 litros preto, pacote com 100 unidades</v>
          </cell>
        </row>
        <row r="498">
          <cell r="A498" t="str">
            <v>Saco de lixo 250 litros preto, pacote com 100 unidades</v>
          </cell>
        </row>
        <row r="499">
          <cell r="A499" t="str">
            <v>Saco de lixo 40 litros azul reciclável, pacote com 100 unidades</v>
          </cell>
        </row>
        <row r="500">
          <cell r="A500" t="str">
            <v>Saco de lixo 40 litros preto, pacote com 100 unidades</v>
          </cell>
        </row>
        <row r="501">
          <cell r="A501" t="str">
            <v>Saco de lixo 50 litros branco, pacote com 100 unidades</v>
          </cell>
        </row>
        <row r="502">
          <cell r="A502" t="str">
            <v>Saco de lixo 50 litros preto reforçado, pacote com 100 unidades</v>
          </cell>
        </row>
        <row r="503">
          <cell r="A503" t="str">
            <v>Saco de lixo 50 litros verde, pacote com 100 unidades</v>
          </cell>
        </row>
        <row r="504">
          <cell r="A504" t="str">
            <v>Saco de lixo 60 litros azul reciclável, pacote com 100 unidades</v>
          </cell>
        </row>
        <row r="505">
          <cell r="A505" t="str">
            <v>Saco de lixo 60 litros branco leitoso hospitalar , pacote com 100 unidades</v>
          </cell>
        </row>
        <row r="506">
          <cell r="A506" t="str">
            <v>Saco de lixo 60 litros laranja químico, pacote com 100 unidades</v>
          </cell>
        </row>
        <row r="507">
          <cell r="A507" t="str">
            <v>Saco de lixo 60 litros preto, pacote com 100 unidades</v>
          </cell>
        </row>
        <row r="508">
          <cell r="A508" t="str">
            <v>Saia</v>
          </cell>
        </row>
        <row r="509">
          <cell r="A509" t="str">
            <v>Sapato de proteção</v>
          </cell>
        </row>
        <row r="510">
          <cell r="A510" t="str">
            <v>Sapólio cremoso 300ml</v>
          </cell>
        </row>
        <row r="511">
          <cell r="A511" t="str">
            <v>Sapólio pó 300gr</v>
          </cell>
        </row>
        <row r="512">
          <cell r="A512" t="str">
            <v>Selador 5 litros</v>
          </cell>
        </row>
        <row r="513">
          <cell r="A513" t="str">
            <v>Serra  tico-tico 1281.0 GST 55 220V</v>
          </cell>
        </row>
        <row r="514">
          <cell r="A514" t="str">
            <v>Serra circular  7.1/4"1546 GKS 7.1/4 1450</v>
          </cell>
        </row>
        <row r="515">
          <cell r="A515" t="str">
            <v>Serra Elétrica Tico Tico (220V)</v>
          </cell>
        </row>
        <row r="516">
          <cell r="A516" t="str">
            <v>Serra manual bimetal 24D KBS1224</v>
          </cell>
        </row>
        <row r="517">
          <cell r="A517" t="str">
            <v>Serra manual para ferro</v>
          </cell>
        </row>
        <row r="518">
          <cell r="A518" t="str">
            <v>Serra mármore 4100NH S/DISCO 220V.</v>
          </cell>
        </row>
        <row r="519">
          <cell r="A519" t="str">
            <v>Serra policorte  GCO 2000 200V. (*)</v>
          </cell>
        </row>
        <row r="520">
          <cell r="A520" t="str">
            <v xml:space="preserve">Serrote de poda </v>
          </cell>
        </row>
        <row r="521">
          <cell r="A521" t="str">
            <v>Serrote profissional 22"</v>
          </cell>
        </row>
        <row r="522">
          <cell r="A522" t="str">
            <v>Sobretudo / casaco</v>
          </cell>
        </row>
        <row r="523">
          <cell r="A523" t="str">
            <v>Soda cáustica liquida 1 kg</v>
          </cell>
        </row>
        <row r="524">
          <cell r="A524" t="str">
            <v xml:space="preserve">Soprador de folhas (BG 85) </v>
          </cell>
        </row>
        <row r="525">
          <cell r="A525" t="str">
            <v>Soro fisiológico</v>
          </cell>
        </row>
        <row r="526">
          <cell r="A526" t="str">
            <v>Sueter</v>
          </cell>
        </row>
        <row r="527">
          <cell r="A527" t="str">
            <v>Suporte mini look de fibra com cabo</v>
          </cell>
        </row>
        <row r="528">
          <cell r="A528" t="str">
            <v>Talhadeira chata 10"</v>
          </cell>
        </row>
        <row r="529">
          <cell r="A529" t="str">
            <v>Tela desodorizadora para mictório</v>
          </cell>
        </row>
        <row r="530">
          <cell r="A530" t="str">
            <v>Tela mosquiteiro (5,00 x 1,50 m)</v>
          </cell>
        </row>
        <row r="531">
          <cell r="A531" t="str">
            <v>Termometro</v>
          </cell>
        </row>
        <row r="532">
          <cell r="A532" t="str">
            <v>Terno feminio</v>
          </cell>
        </row>
        <row r="533">
          <cell r="A533" t="str">
            <v>Terno masculino</v>
          </cell>
        </row>
        <row r="534">
          <cell r="A534" t="str">
            <v>Tesoura</v>
          </cell>
        </row>
        <row r="535">
          <cell r="A535" t="str">
            <v>Tesoura aviação reta VD10R</v>
          </cell>
        </row>
        <row r="536">
          <cell r="A536" t="str">
            <v xml:space="preserve">Tesoura de grama 12" </v>
          </cell>
        </row>
        <row r="537">
          <cell r="A537" t="str">
            <v>Tesoura p/ chapa NR3 (*) [B]</v>
          </cell>
        </row>
        <row r="538">
          <cell r="A538" t="str">
            <v xml:space="preserve">Tesoura para aparar grama </v>
          </cell>
        </row>
        <row r="539">
          <cell r="A539" t="str">
            <v>Tesoura para aparar grama "12"</v>
          </cell>
        </row>
        <row r="540">
          <cell r="A540" t="str">
            <v>Tesoura para jardim</v>
          </cell>
        </row>
        <row r="541">
          <cell r="A541" t="str">
            <v>Tesoura para poda (podão)</v>
          </cell>
        </row>
        <row r="542">
          <cell r="A542" t="str">
            <v>Tesoura poda 8.1/2" cabo giratorio TP813</v>
          </cell>
        </row>
        <row r="543">
          <cell r="A543" t="str">
            <v>Tesoura poda prof. 8"</v>
          </cell>
        </row>
        <row r="544">
          <cell r="A544" t="str">
            <v>Tesoura poda rosas</v>
          </cell>
        </row>
        <row r="545">
          <cell r="A545" t="str">
            <v>Tesoura uso geral 25cm</v>
          </cell>
        </row>
        <row r="546">
          <cell r="A546" t="str">
            <v>Tesourão de grama</v>
          </cell>
        </row>
        <row r="547">
          <cell r="A547" t="str">
            <v>Torno bancada prof. SS NR 6 [B]</v>
          </cell>
        </row>
        <row r="548">
          <cell r="A548" t="str">
            <v>Transf. solda eletronic 150A (*)</v>
          </cell>
        </row>
        <row r="549">
          <cell r="A549" t="str">
            <v>Trena</v>
          </cell>
        </row>
        <row r="550">
          <cell r="A550" t="str">
            <v>Trena 5mX19mm</v>
          </cell>
        </row>
        <row r="551">
          <cell r="A551" t="str">
            <v>Trena 7,5mX25mm</v>
          </cell>
        </row>
        <row r="552">
          <cell r="A552" t="str">
            <v xml:space="preserve">Trena emborrachada plus - 8mX25mm  </v>
          </cell>
        </row>
        <row r="553">
          <cell r="A553" t="str">
            <v>Varredeira (vass feiticeira)</v>
          </cell>
        </row>
        <row r="554">
          <cell r="A554" t="str">
            <v>Vaselina líquida 1 litro</v>
          </cell>
        </row>
        <row r="555">
          <cell r="A555" t="str">
            <v xml:space="preserve">Vassoura de metal para jardim sem regulagem </v>
          </cell>
        </row>
        <row r="556">
          <cell r="A556" t="str">
            <v>Vassoura de nylon</v>
          </cell>
        </row>
        <row r="557">
          <cell r="A557" t="str">
            <v>Vassoura de palha</v>
          </cell>
        </row>
        <row r="558">
          <cell r="A558" t="str">
            <v>Vassoura de pêlo</v>
          </cell>
        </row>
        <row r="559">
          <cell r="A559" t="str">
            <v>Vassoura de piaçava chapa</v>
          </cell>
        </row>
        <row r="560">
          <cell r="A560" t="str">
            <v>Vassoura de piaçava tipo Gari</v>
          </cell>
        </row>
        <row r="561">
          <cell r="A561" t="str">
            <v>Vassoura de teto (vasculho)</v>
          </cell>
        </row>
        <row r="562">
          <cell r="A562" t="str">
            <v>Vassoura grama plastico grande</v>
          </cell>
        </row>
        <row r="563">
          <cell r="A563" t="str">
            <v>Vassoura para jardim</v>
          </cell>
        </row>
        <row r="564">
          <cell r="A564" t="str">
            <v>Viseira</v>
          </cell>
        </row>
      </sheetData>
      <sheetData sheetId="1"/>
      <sheetData sheetId="2">
        <row r="3">
          <cell r="B3" t="str">
            <v>Ascensorista 36 horas semanais</v>
          </cell>
        </row>
        <row r="4">
          <cell r="B4" t="str">
            <v>Ascensorista 30 horas semanais</v>
          </cell>
        </row>
        <row r="5">
          <cell r="B5" t="str">
            <v>Auxiliar de cozinha 44 horas</v>
          </cell>
        </row>
        <row r="6">
          <cell r="B6" t="str">
            <v>Auxiliar de cozinha 40 horas</v>
          </cell>
        </row>
        <row r="7">
          <cell r="B7" t="str">
            <v>Auxiliar de cozinha 36 horas</v>
          </cell>
        </row>
        <row r="8">
          <cell r="B8" t="str">
            <v>Auxiliar de cozinha 33 horas</v>
          </cell>
        </row>
        <row r="9">
          <cell r="B9" t="str">
            <v>Auxiliar de cozinha 30 horas</v>
          </cell>
        </row>
        <row r="10">
          <cell r="B10" t="str">
            <v>Auxiliar de cozinha 24 horas</v>
          </cell>
        </row>
        <row r="11">
          <cell r="B11" t="str">
            <v>Auxiliar de cozinha 22 horas</v>
          </cell>
        </row>
        <row r="12">
          <cell r="B12" t="str">
            <v>Auxiliar de cozinha 20 horas</v>
          </cell>
        </row>
        <row r="13">
          <cell r="B13" t="str">
            <v>Carregador 44 horas semanais</v>
          </cell>
        </row>
        <row r="14">
          <cell r="B14" t="str">
            <v>Carregador 40 horas semanais</v>
          </cell>
        </row>
        <row r="15">
          <cell r="B15" t="str">
            <v>Carregador 36 horas semanais</v>
          </cell>
        </row>
        <row r="16">
          <cell r="B16" t="str">
            <v>Carregador 33 horas semanais</v>
          </cell>
        </row>
        <row r="17">
          <cell r="B17" t="str">
            <v>Carregador 30 horas semanais</v>
          </cell>
        </row>
        <row r="18">
          <cell r="B18" t="str">
            <v>Carregador 24 horas semanais</v>
          </cell>
        </row>
        <row r="19">
          <cell r="B19" t="str">
            <v>Carregador 22 horas semanais</v>
          </cell>
        </row>
        <row r="20">
          <cell r="B20" t="str">
            <v>Carregador 20 horas semanais</v>
          </cell>
        </row>
        <row r="21">
          <cell r="B21" t="str">
            <v>Coletores 44 horas semanais</v>
          </cell>
        </row>
        <row r="22">
          <cell r="B22" t="str">
            <v>Coletores 40 horas semanais</v>
          </cell>
        </row>
        <row r="23">
          <cell r="B23" t="str">
            <v>Coletores 36 horas semanais</v>
          </cell>
        </row>
        <row r="24">
          <cell r="B24" t="str">
            <v>Coletores 33 horas semanais</v>
          </cell>
        </row>
        <row r="25">
          <cell r="B25" t="str">
            <v>Coletores 30 horas semanais</v>
          </cell>
        </row>
        <row r="26">
          <cell r="B26" t="str">
            <v>Coletores 24 horas semanais</v>
          </cell>
        </row>
        <row r="27">
          <cell r="B27" t="str">
            <v>Coletores 22 horas semanais</v>
          </cell>
        </row>
        <row r="28">
          <cell r="B28" t="str">
            <v>Coletores 20 horas semanais</v>
          </cell>
        </row>
        <row r="29">
          <cell r="B29" t="str">
            <v>Controlador de acesso 44 horas semanais</v>
          </cell>
        </row>
        <row r="30">
          <cell r="B30" t="str">
            <v>Controlador de acesso 40 horas semanais</v>
          </cell>
        </row>
        <row r="31">
          <cell r="B31" t="str">
            <v>Controlador de acesso 36 horas semanais</v>
          </cell>
        </row>
        <row r="32">
          <cell r="B32" t="str">
            <v>Controlador de acesso 33 horas semanais</v>
          </cell>
        </row>
        <row r="33">
          <cell r="B33" t="str">
            <v>Controlador de acesso 30 horas semanais</v>
          </cell>
        </row>
        <row r="34">
          <cell r="B34" t="str">
            <v>Controlador de acesso 24 horas semanais</v>
          </cell>
        </row>
        <row r="35">
          <cell r="B35" t="str">
            <v>Controlador de acesso 22 horas semanais</v>
          </cell>
        </row>
        <row r="36">
          <cell r="B36" t="str">
            <v>Controlador de acesso 20 horas semanais</v>
          </cell>
        </row>
        <row r="37">
          <cell r="B37" t="str">
            <v>Copeira 44 horas semanais</v>
          </cell>
        </row>
        <row r="38">
          <cell r="B38" t="str">
            <v>Copeira 40 horas semanais</v>
          </cell>
        </row>
        <row r="39">
          <cell r="B39" t="str">
            <v>Copeira 36 horas semanais</v>
          </cell>
        </row>
        <row r="40">
          <cell r="B40" t="str">
            <v>Copeira 33 horas semanais</v>
          </cell>
        </row>
        <row r="41">
          <cell r="B41" t="str">
            <v>Copeira 30 horas semanais</v>
          </cell>
        </row>
        <row r="42">
          <cell r="B42" t="str">
            <v>Copeira 24 horas semanais</v>
          </cell>
        </row>
        <row r="43">
          <cell r="B43" t="str">
            <v>Copeira 22 horas semanais</v>
          </cell>
        </row>
        <row r="44">
          <cell r="B44" t="str">
            <v>Copeira 20 horas semanais</v>
          </cell>
        </row>
        <row r="45">
          <cell r="B45" t="str">
            <v>Copeira Servente 44 horas semanais</v>
          </cell>
        </row>
        <row r="46">
          <cell r="B46" t="str">
            <v>Copeira Servente 40 horas semanais</v>
          </cell>
        </row>
        <row r="47">
          <cell r="B47" t="str">
            <v>Copeira Servente 36 horas semanais</v>
          </cell>
        </row>
        <row r="48">
          <cell r="B48" t="str">
            <v>Copeira Servente 33 horas semanais</v>
          </cell>
        </row>
        <row r="49">
          <cell r="B49" t="str">
            <v>Copeira Servente 30 horas semanais</v>
          </cell>
        </row>
        <row r="50">
          <cell r="B50" t="str">
            <v>Copeira Servente 24 horas semanais</v>
          </cell>
        </row>
        <row r="51">
          <cell r="B51" t="str">
            <v>Copeira Servente 22 horas semanais</v>
          </cell>
        </row>
        <row r="52">
          <cell r="B52" t="str">
            <v>Copeira Servente 20 horas semanais</v>
          </cell>
        </row>
        <row r="53">
          <cell r="B53" t="str">
            <v>Cozinheira 44 horas semanais</v>
          </cell>
        </row>
        <row r="54">
          <cell r="B54" t="str">
            <v>Cozinheira 40 horas semanais</v>
          </cell>
        </row>
        <row r="55">
          <cell r="B55" t="str">
            <v>Cozinheira 36 horas semanais</v>
          </cell>
        </row>
        <row r="56">
          <cell r="B56" t="str">
            <v>Cozinheira 33 horas semanais</v>
          </cell>
        </row>
        <row r="57">
          <cell r="B57" t="str">
            <v>Cozinheira 30 horas semanais</v>
          </cell>
        </row>
        <row r="58">
          <cell r="B58" t="str">
            <v>Cozinheira 24 horas semanais</v>
          </cell>
        </row>
        <row r="59">
          <cell r="B59" t="str">
            <v>Cozinheira 22 horas semanais</v>
          </cell>
        </row>
        <row r="60">
          <cell r="B60" t="str">
            <v>Cozinheira 20 horas semanais</v>
          </cell>
        </row>
        <row r="61">
          <cell r="B61" t="str">
            <v>Encarregado I (3 a 10 empreg.) 44 horas semanais</v>
          </cell>
        </row>
        <row r="62">
          <cell r="B62" t="str">
            <v>Encarregado I (3 a 10 empreg.) 40 horas semanais</v>
          </cell>
        </row>
        <row r="63">
          <cell r="B63" t="str">
            <v>Encarregado I (3 a 10 empreg.) 36 horas semanais</v>
          </cell>
        </row>
        <row r="64">
          <cell r="B64" t="str">
            <v>Encarregado I (3 a 10 empreg.) 33 horas semanais</v>
          </cell>
        </row>
        <row r="65">
          <cell r="B65" t="str">
            <v>Encarregado I (3 a 10 empreg.) 30 horas semanais</v>
          </cell>
        </row>
        <row r="66">
          <cell r="B66" t="str">
            <v>Encarregado I (3 a 10 empreg.) 24 horas semanais</v>
          </cell>
        </row>
        <row r="67">
          <cell r="B67" t="str">
            <v>Encarregado I (3 a 10 empreg.) 22 horas semanais</v>
          </cell>
        </row>
        <row r="68">
          <cell r="B68" t="str">
            <v>Encarregado I (3 a 10 empreg.) 20 horas semanais</v>
          </cell>
        </row>
        <row r="69">
          <cell r="B69" t="str">
            <v>Encarregado II (11 a 20 empreg.) 44 horas semanais</v>
          </cell>
        </row>
        <row r="70">
          <cell r="B70" t="str">
            <v>Encarregado II (11 a 20 empreg.) 40 horas semanais</v>
          </cell>
        </row>
        <row r="71">
          <cell r="B71" t="str">
            <v>Encarregado II (11 a 20 empreg.) 36 horas semanais</v>
          </cell>
        </row>
        <row r="72">
          <cell r="B72" t="str">
            <v>Encarregado II (11 a 20 empreg.) 33 horas semanais</v>
          </cell>
        </row>
        <row r="73">
          <cell r="B73" t="str">
            <v>Encarregado II (11 a 20 empreg.) 30 horas semanais</v>
          </cell>
        </row>
        <row r="74">
          <cell r="B74" t="str">
            <v>Encarregado II (11 a 20 empreg.) 24 horas semanais</v>
          </cell>
        </row>
        <row r="75">
          <cell r="B75" t="str">
            <v>Encarregado II (11 a 20 empreg.) 22 horas semanais</v>
          </cell>
        </row>
        <row r="76">
          <cell r="B76" t="str">
            <v>Encarregado II (11 a 20 empreg.) 20 horas semanais</v>
          </cell>
        </row>
        <row r="77">
          <cell r="B77" t="str">
            <v>Encarregado III (acima de 20 empreg.) 44 horas semanais</v>
          </cell>
        </row>
        <row r="78">
          <cell r="B78" t="str">
            <v>Encarregado III (acima de 20 empreg.) 40 horas semanais</v>
          </cell>
        </row>
        <row r="79">
          <cell r="B79" t="str">
            <v>Encarregado III (acima de 20 empreg.) 36 horas semanais</v>
          </cell>
        </row>
        <row r="80">
          <cell r="B80" t="str">
            <v>Encarregado III (acima de 20 empreg.) 33 horas semanais</v>
          </cell>
        </row>
        <row r="81">
          <cell r="B81" t="str">
            <v>Encarregado III (acima de 20 empreg.) 30 horas semanais</v>
          </cell>
        </row>
        <row r="82">
          <cell r="B82" t="str">
            <v>Encarregado III (acima de 20 empreg.) 24 horas semanais</v>
          </cell>
        </row>
        <row r="83">
          <cell r="B83" t="str">
            <v>Encarregado III (acima de 20 empreg.) 22 horas semanais</v>
          </cell>
        </row>
        <row r="84">
          <cell r="B84" t="str">
            <v>Encarregado III (acima de 20 empreg.) 20 horas semanais</v>
          </cell>
        </row>
        <row r="85">
          <cell r="B85" t="str">
            <v>Garagista 44 horas semanais</v>
          </cell>
        </row>
        <row r="86">
          <cell r="B86" t="str">
            <v>Garagista 40 horas semanais</v>
          </cell>
        </row>
        <row r="87">
          <cell r="B87" t="str">
            <v>Garagista 36 horas semanais</v>
          </cell>
        </row>
        <row r="88">
          <cell r="B88" t="str">
            <v>Garagista 33 horas semanais</v>
          </cell>
        </row>
        <row r="89">
          <cell r="B89" t="str">
            <v>Garagista 30 horas semanais</v>
          </cell>
        </row>
        <row r="90">
          <cell r="B90" t="str">
            <v>Garagista 24 horas semanais</v>
          </cell>
        </row>
        <row r="91">
          <cell r="B91" t="str">
            <v>Garagista 22 horas semanais</v>
          </cell>
        </row>
        <row r="92">
          <cell r="B92" t="str">
            <v>Garagista 20 horas semanais</v>
          </cell>
        </row>
        <row r="93">
          <cell r="B93" t="str">
            <v>Jardineiro 44 horas semanais</v>
          </cell>
        </row>
        <row r="94">
          <cell r="B94" t="str">
            <v>Jardineiro 40 horas semanais</v>
          </cell>
        </row>
        <row r="95">
          <cell r="B95" t="str">
            <v>Jardineiro 36 horas semanais</v>
          </cell>
        </row>
        <row r="96">
          <cell r="B96" t="str">
            <v>Jardineiro 33 horas semanais</v>
          </cell>
        </row>
        <row r="97">
          <cell r="B97" t="str">
            <v>Jardineiro 30 horas semanais</v>
          </cell>
        </row>
        <row r="98">
          <cell r="B98" t="str">
            <v>Jardineiro 24 horas semanais</v>
          </cell>
        </row>
        <row r="99">
          <cell r="B99" t="str">
            <v>Jardineiro 22 horas semanais</v>
          </cell>
        </row>
        <row r="100">
          <cell r="B100" t="str">
            <v>Jardineiro 20 horas semanais</v>
          </cell>
        </row>
        <row r="101">
          <cell r="B101" t="str">
            <v>Lavador 44 horas semanais</v>
          </cell>
        </row>
        <row r="102">
          <cell r="B102" t="str">
            <v>Lavador 40 horas semanais</v>
          </cell>
        </row>
        <row r="103">
          <cell r="B103" t="str">
            <v>Lavador 36 horas semanais</v>
          </cell>
        </row>
        <row r="104">
          <cell r="B104" t="str">
            <v>Lavador 33 horas semanais</v>
          </cell>
        </row>
        <row r="105">
          <cell r="B105" t="str">
            <v>Lavador 30 horas semanais</v>
          </cell>
        </row>
        <row r="106">
          <cell r="B106" t="str">
            <v>Lavador 24 horas semanais</v>
          </cell>
        </row>
        <row r="107">
          <cell r="B107" t="str">
            <v>Lavador 22 horas semanais</v>
          </cell>
        </row>
        <row r="108">
          <cell r="B108" t="str">
            <v>Lavador 20 horas semanais</v>
          </cell>
        </row>
        <row r="109">
          <cell r="B109" t="str">
            <v>Merendeira 44 horas semanais</v>
          </cell>
        </row>
        <row r="110">
          <cell r="B110" t="str">
            <v>Merendeira 40 horas semanais</v>
          </cell>
        </row>
        <row r="111">
          <cell r="B111" t="str">
            <v>Merendeira 36 horas semanais</v>
          </cell>
        </row>
        <row r="112">
          <cell r="B112" t="str">
            <v>Merendeira 33 horas semanais</v>
          </cell>
        </row>
        <row r="113">
          <cell r="B113" t="str">
            <v>Merendeira 30 horas semanais</v>
          </cell>
        </row>
        <row r="114">
          <cell r="B114" t="str">
            <v>Merendeira 24 horas semanais</v>
          </cell>
        </row>
        <row r="115">
          <cell r="B115" t="str">
            <v>Merendeira 22 horas semanais</v>
          </cell>
        </row>
        <row r="116">
          <cell r="B116" t="str">
            <v>Merendeira 20 horas semanais</v>
          </cell>
        </row>
        <row r="117">
          <cell r="B117" t="str">
            <v>Monitor 44 horas semanais</v>
          </cell>
        </row>
        <row r="118">
          <cell r="B118" t="str">
            <v>Monitor 40 horas semanais</v>
          </cell>
        </row>
        <row r="119">
          <cell r="B119" t="str">
            <v>Monitor 36 horas semanais</v>
          </cell>
        </row>
        <row r="120">
          <cell r="B120" t="str">
            <v>Monitor 33 horas semanais</v>
          </cell>
        </row>
        <row r="121">
          <cell r="B121" t="str">
            <v>Monitor 30 horas semanais</v>
          </cell>
        </row>
        <row r="122">
          <cell r="B122" t="str">
            <v>Monitor 24 horas semanais</v>
          </cell>
        </row>
        <row r="123">
          <cell r="B123" t="str">
            <v>Monitor 22 horas semanais</v>
          </cell>
        </row>
        <row r="124">
          <cell r="B124" t="str">
            <v>Monitor 20 horas semanais</v>
          </cell>
        </row>
        <row r="125">
          <cell r="B125" t="str">
            <v>Oficce-boy/Contínuo 44 horas semanais</v>
          </cell>
        </row>
        <row r="126">
          <cell r="B126" t="str">
            <v>Oficce-boy/Contínuo 40 horas semanais</v>
          </cell>
        </row>
        <row r="127">
          <cell r="B127" t="str">
            <v>Oficce-boy/Contínuo 36 horas semanais</v>
          </cell>
        </row>
        <row r="128">
          <cell r="B128" t="str">
            <v>Oficce-boy/Contínuo 33 horas semanais</v>
          </cell>
        </row>
        <row r="129">
          <cell r="B129" t="str">
            <v>Oficce-boy/Contínuo 30 horas semanais</v>
          </cell>
        </row>
        <row r="130">
          <cell r="B130" t="str">
            <v>Oficce-boy/Contínuo 24 horas semanais</v>
          </cell>
        </row>
        <row r="131">
          <cell r="B131" t="str">
            <v>Oficce-boy/Contínuo 22 horas semanais</v>
          </cell>
        </row>
        <row r="132">
          <cell r="B132" t="str">
            <v>Oficce-boy/Contínuo 20 horas semanais</v>
          </cell>
        </row>
        <row r="133">
          <cell r="B133" t="str">
            <v>Operador de Máquinas 44 horas semanais</v>
          </cell>
        </row>
        <row r="134">
          <cell r="B134" t="str">
            <v>Operador de Máquinas 40 horas semanais</v>
          </cell>
        </row>
        <row r="135">
          <cell r="B135" t="str">
            <v>Operador de Máquinas 36 horas semanais</v>
          </cell>
        </row>
        <row r="136">
          <cell r="B136" t="str">
            <v>Operador de Máquinas 33 horas semanais</v>
          </cell>
        </row>
        <row r="137">
          <cell r="B137" t="str">
            <v>Operador de Máquinas 30 horas semanais</v>
          </cell>
        </row>
        <row r="138">
          <cell r="B138" t="str">
            <v>Operador de Máquinas 24 horas semanais</v>
          </cell>
        </row>
        <row r="139">
          <cell r="B139" t="str">
            <v>Operador de Máquinas 22 horas semanais</v>
          </cell>
        </row>
        <row r="140">
          <cell r="B140" t="str">
            <v>Operador de Máquinas 20 horas semanais</v>
          </cell>
        </row>
        <row r="141">
          <cell r="B141" t="str">
            <v>Porteiro 44 horas semanais</v>
          </cell>
        </row>
        <row r="142">
          <cell r="B142" t="str">
            <v>Porteiro 40 horas semanais</v>
          </cell>
        </row>
        <row r="143">
          <cell r="B143" t="str">
            <v>Porteiro 36 horas semanais</v>
          </cell>
        </row>
        <row r="144">
          <cell r="B144" t="str">
            <v>Porteiro 33 horas semanais</v>
          </cell>
        </row>
        <row r="145">
          <cell r="B145" t="str">
            <v>Porteiro 30 horas semanais</v>
          </cell>
        </row>
        <row r="146">
          <cell r="B146" t="str">
            <v>Porteiro 24 horas semanais</v>
          </cell>
        </row>
        <row r="147">
          <cell r="B147" t="str">
            <v>Porteiro 22 horas semanais</v>
          </cell>
        </row>
        <row r="148">
          <cell r="B148" t="str">
            <v>Porteiro 20 horas semanais</v>
          </cell>
        </row>
        <row r="149">
          <cell r="B149" t="str">
            <v>Porteiro 12x36 horas diurnas tdm</v>
          </cell>
        </row>
        <row r="150">
          <cell r="B150" t="str">
            <v>Porteiro 12x36 horas noturnas tdm</v>
          </cell>
        </row>
        <row r="151">
          <cell r="B151" t="str">
            <v>Porteiro 24 horas tdm</v>
          </cell>
        </row>
        <row r="152">
          <cell r="B152" t="str">
            <v>Porteiro SDF</v>
          </cell>
        </row>
        <row r="153">
          <cell r="B153" t="str">
            <v>Recepcionista 44 horas semanais</v>
          </cell>
        </row>
        <row r="154">
          <cell r="B154" t="str">
            <v>Recepcionista 40 horas semanais</v>
          </cell>
        </row>
        <row r="155">
          <cell r="B155" t="str">
            <v>Recepcionista 36 horas semanais</v>
          </cell>
        </row>
        <row r="156">
          <cell r="B156" t="str">
            <v>Recepcionista 33 horas semanais</v>
          </cell>
        </row>
        <row r="157">
          <cell r="B157" t="str">
            <v>Recepcionista 30 horas semanais</v>
          </cell>
        </row>
        <row r="158">
          <cell r="B158" t="str">
            <v>Recepcionista 24 horas semanais</v>
          </cell>
        </row>
        <row r="159">
          <cell r="B159" t="str">
            <v>Recepcionista 22 horas semanais</v>
          </cell>
        </row>
        <row r="160">
          <cell r="B160" t="str">
            <v>Recepcionista 20 horas semanais</v>
          </cell>
        </row>
        <row r="161">
          <cell r="B161" t="str">
            <v>Recepcionista 12x36 horas diurnas TDM</v>
          </cell>
        </row>
        <row r="162">
          <cell r="B162" t="str">
            <v>Recepcionista 12x36 horas noturnas TDM</v>
          </cell>
        </row>
        <row r="163">
          <cell r="B163" t="str">
            <v>Recepcionista 24 horas tdm</v>
          </cell>
        </row>
        <row r="164">
          <cell r="B164" t="str">
            <v>Servente 44 horas diurnas semanais</v>
          </cell>
        </row>
        <row r="165">
          <cell r="B165" t="str">
            <v>Servente 44 horas diurnas semanais (hospital)</v>
          </cell>
        </row>
        <row r="166">
          <cell r="B166" t="str">
            <v>Servente 40 horas diurnas semanais</v>
          </cell>
        </row>
        <row r="167">
          <cell r="B167" t="str">
            <v>Servente 36 horas diurnas semanais</v>
          </cell>
        </row>
        <row r="168">
          <cell r="B168" t="str">
            <v>Servente 33 horas diurnas semanais</v>
          </cell>
        </row>
        <row r="169">
          <cell r="B169" t="str">
            <v>Servente 30 horas diurnas semanais</v>
          </cell>
        </row>
        <row r="170">
          <cell r="B170" t="str">
            <v>Servente 24 horas diurnas semanais</v>
          </cell>
        </row>
        <row r="171">
          <cell r="B171" t="str">
            <v>Servente 22 horas diurnas semanais</v>
          </cell>
        </row>
        <row r="172">
          <cell r="B172" t="str">
            <v>Servente 20 horas diurnas semanais</v>
          </cell>
        </row>
        <row r="173">
          <cell r="B173" t="str">
            <v>Servente 12x36 horas diurnas TDM</v>
          </cell>
        </row>
        <row r="174">
          <cell r="B174" t="str">
            <v>Servente 12x36 horas noturnas TDM</v>
          </cell>
        </row>
        <row r="175">
          <cell r="B175" t="str">
            <v>Servente Copeira 44 horas semanais</v>
          </cell>
        </row>
        <row r="176">
          <cell r="B176" t="str">
            <v>Servente Copeira 40 horas semanais</v>
          </cell>
        </row>
        <row r="177">
          <cell r="B177" t="str">
            <v>Servente Copeira 36 horas semanais</v>
          </cell>
        </row>
        <row r="178">
          <cell r="B178" t="str">
            <v>Servente Copeira 33 horas semanais</v>
          </cell>
        </row>
        <row r="179">
          <cell r="B179" t="str">
            <v>Servente Copeira 30 horas semanais</v>
          </cell>
        </row>
        <row r="180">
          <cell r="B180" t="str">
            <v>Servente Copeira 24 horas semanais</v>
          </cell>
        </row>
        <row r="181">
          <cell r="B181" t="str">
            <v>Servente Copeira 22 horas semanais</v>
          </cell>
        </row>
        <row r="182">
          <cell r="B182" t="str">
            <v>Servente Copeira 20 horas semanais</v>
          </cell>
        </row>
        <row r="183">
          <cell r="B183" t="str">
            <v>Supervisor 44 horas semanais</v>
          </cell>
        </row>
        <row r="184">
          <cell r="B184" t="str">
            <v>Supervisor 40 horas semanais</v>
          </cell>
        </row>
        <row r="185">
          <cell r="B185" t="str">
            <v>Supervisor 36 horas semanais</v>
          </cell>
        </row>
        <row r="186">
          <cell r="B186" t="str">
            <v>Supervisor 33 horas semanais</v>
          </cell>
        </row>
        <row r="187">
          <cell r="B187" t="str">
            <v>Supervisor 30 horas semanais</v>
          </cell>
        </row>
        <row r="188">
          <cell r="B188" t="str">
            <v>Supervisor 24 horas semanais</v>
          </cell>
        </row>
        <row r="189">
          <cell r="B189" t="str">
            <v>Supervisor 22 horas semanais</v>
          </cell>
        </row>
        <row r="190">
          <cell r="B190" t="str">
            <v>Supervisor 20 horas semanais</v>
          </cell>
        </row>
        <row r="191">
          <cell r="B191" t="str">
            <v>Telefonista 36 horas semanais</v>
          </cell>
        </row>
        <row r="192">
          <cell r="B192" t="str">
            <v>Telefonista 30 horas semanais</v>
          </cell>
        </row>
        <row r="193">
          <cell r="B193" t="str">
            <v>Tratator de animais 44 horas semanais</v>
          </cell>
        </row>
        <row r="194">
          <cell r="B194" t="str">
            <v>Tratator de animais 40 horas semanais</v>
          </cell>
        </row>
        <row r="195">
          <cell r="B195" t="str">
            <v>Tratator de animais 36 horas semanais</v>
          </cell>
        </row>
        <row r="196">
          <cell r="B196" t="str">
            <v>Tratator de animais 33 horas semanais</v>
          </cell>
        </row>
        <row r="197">
          <cell r="B197" t="str">
            <v>Tratator de animais 30 horas semanais</v>
          </cell>
        </row>
        <row r="198">
          <cell r="B198" t="str">
            <v>Tratator de animais 24 horas semanais</v>
          </cell>
        </row>
        <row r="199">
          <cell r="B199" t="str">
            <v>Tratator de animais 22 horas semanais</v>
          </cell>
        </row>
        <row r="200">
          <cell r="B200" t="str">
            <v>Tratator de animais 20 horas semanais</v>
          </cell>
        </row>
        <row r="201">
          <cell r="B201" t="str">
            <v>Varredores 44 horas semanais</v>
          </cell>
        </row>
        <row r="202">
          <cell r="B202" t="str">
            <v>Varredores 40 horas semanais</v>
          </cell>
        </row>
        <row r="203">
          <cell r="B203" t="str">
            <v>Varredores 36 horas semanais</v>
          </cell>
        </row>
        <row r="204">
          <cell r="B204" t="str">
            <v>Varredores 33 horas semanais</v>
          </cell>
        </row>
        <row r="205">
          <cell r="B205" t="str">
            <v>Varredores 30 horas semanais</v>
          </cell>
        </row>
        <row r="206">
          <cell r="B206" t="str">
            <v>Varredores 24 horas semanais</v>
          </cell>
        </row>
        <row r="207">
          <cell r="B207" t="str">
            <v>Varredores 22 horas semanais</v>
          </cell>
        </row>
        <row r="208">
          <cell r="B208" t="str">
            <v>Varredores 20 horas semanais</v>
          </cell>
        </row>
        <row r="209">
          <cell r="B209" t="str">
            <v>Vigia 44 horas semanais</v>
          </cell>
        </row>
        <row r="210">
          <cell r="B210" t="str">
            <v>Vigia 40 horas semanais</v>
          </cell>
        </row>
        <row r="211">
          <cell r="B211" t="str">
            <v>Vigia 36 horas semanais</v>
          </cell>
        </row>
        <row r="212">
          <cell r="B212" t="str">
            <v>Vigia 33 horas semanais</v>
          </cell>
        </row>
        <row r="213">
          <cell r="B213" t="str">
            <v>Vigia 30 horas semanais</v>
          </cell>
        </row>
        <row r="214">
          <cell r="B214" t="str">
            <v>Vigia 24 horas semanais</v>
          </cell>
        </row>
        <row r="215">
          <cell r="B215" t="str">
            <v>Vigia 22 horas semanais</v>
          </cell>
        </row>
        <row r="216">
          <cell r="B216" t="str">
            <v>Vigia 20 horas semanais</v>
          </cell>
        </row>
        <row r="224">
          <cell r="B224" t="str">
            <v>Avental PVC</v>
          </cell>
        </row>
        <row r="225">
          <cell r="B225" t="str">
            <v>Boné</v>
          </cell>
        </row>
        <row r="226">
          <cell r="B226" t="str">
            <v>Bota de borracha</v>
          </cell>
        </row>
        <row r="227">
          <cell r="B227" t="str">
            <v>Botina</v>
          </cell>
        </row>
        <row r="228">
          <cell r="B228" t="str">
            <v>Calça bege</v>
          </cell>
        </row>
        <row r="229">
          <cell r="B229" t="str">
            <v>Calça branca</v>
          </cell>
        </row>
        <row r="230">
          <cell r="B230" t="str">
            <v>Calça social preta</v>
          </cell>
        </row>
        <row r="231">
          <cell r="B231" t="str">
            <v>Calça Tactel</v>
          </cell>
        </row>
        <row r="232">
          <cell r="B232" t="str">
            <v>Camisa Gola Pólo MC</v>
          </cell>
        </row>
        <row r="233">
          <cell r="B233" t="str">
            <v>Camisa Gola Pólo ML</v>
          </cell>
        </row>
        <row r="234">
          <cell r="B234" t="str">
            <v>Camisa MC</v>
          </cell>
        </row>
        <row r="235">
          <cell r="B235" t="str">
            <v>Camisa ML</v>
          </cell>
        </row>
        <row r="236">
          <cell r="B236" t="str">
            <v>Camiseta MC</v>
          </cell>
        </row>
        <row r="237">
          <cell r="B237" t="str">
            <v>Camiseta ML</v>
          </cell>
        </row>
        <row r="238">
          <cell r="B238" t="str">
            <v>Camisete MC</v>
          </cell>
        </row>
        <row r="239">
          <cell r="B239" t="str">
            <v>Camisete ML</v>
          </cell>
        </row>
        <row r="240">
          <cell r="B240" t="str">
            <v>Capa de chuva</v>
          </cell>
        </row>
        <row r="241">
          <cell r="B241" t="str">
            <v>Gravata</v>
          </cell>
        </row>
        <row r="242">
          <cell r="B242" t="str">
            <v>Guarda pó MC</v>
          </cell>
        </row>
        <row r="243">
          <cell r="B243" t="str">
            <v>Guarda pó ML</v>
          </cell>
        </row>
        <row r="244">
          <cell r="B244" t="str">
            <v>Jaleco MC</v>
          </cell>
        </row>
        <row r="245">
          <cell r="B245" t="str">
            <v>Jaleco ML</v>
          </cell>
        </row>
        <row r="246">
          <cell r="B246" t="str">
            <v>Jaqueta</v>
          </cell>
        </row>
        <row r="247">
          <cell r="B247" t="str">
            <v>Lenço</v>
          </cell>
        </row>
        <row r="248">
          <cell r="B248" t="str">
            <v>Luva térmica</v>
          </cell>
        </row>
        <row r="249">
          <cell r="B249" t="str">
            <v>Luva de borracha</v>
          </cell>
        </row>
        <row r="250">
          <cell r="B250" t="str">
            <v>Luva de procedimento</v>
          </cell>
        </row>
        <row r="251">
          <cell r="B251" t="str">
            <v>Luva de raspa de couro</v>
          </cell>
        </row>
        <row r="252">
          <cell r="B252" t="str">
            <v>Luva de vinil</v>
          </cell>
        </row>
        <row r="253">
          <cell r="B253" t="str">
            <v>Luva Longatex</v>
          </cell>
        </row>
        <row r="254">
          <cell r="B254" t="str">
            <v>Máscara semi-facial</v>
          </cell>
        </row>
        <row r="255">
          <cell r="B255" t="str">
            <v>Perneira de raspa</v>
          </cell>
        </row>
        <row r="256">
          <cell r="B256" t="str">
            <v>Protetor auricular tipo concha</v>
          </cell>
        </row>
        <row r="257">
          <cell r="B257" t="str">
            <v>Protetor solar</v>
          </cell>
        </row>
        <row r="258">
          <cell r="B258" t="str">
            <v>Sapato</v>
          </cell>
        </row>
        <row r="259">
          <cell r="B259" t="str">
            <v>Touca de TNT</v>
          </cell>
        </row>
      </sheetData>
      <sheetData sheetId="3">
        <row r="5">
          <cell r="C5" t="str">
            <v>ADRIANOPOLIS</v>
          </cell>
          <cell r="O5" t="str">
            <v>Segunda a Sexta</v>
          </cell>
          <cell r="Q5" t="str">
            <v>M. Obra</v>
          </cell>
        </row>
        <row r="6">
          <cell r="C6" t="str">
            <v>AGUDOS DO SUL</v>
          </cell>
          <cell r="O6" t="str">
            <v>Segunda a Sábado</v>
          </cell>
          <cell r="Q6" t="str">
            <v>Limpeza</v>
          </cell>
        </row>
        <row r="7">
          <cell r="C7" t="str">
            <v>ALM. TAMANDARÉ</v>
          </cell>
          <cell r="O7" t="str">
            <v>Segunda a Domingo</v>
          </cell>
          <cell r="Q7" t="str">
            <v>Vigilância</v>
          </cell>
        </row>
        <row r="8">
          <cell r="C8" t="str">
            <v>ALTONIA</v>
          </cell>
          <cell r="O8" t="str">
            <v>SDF</v>
          </cell>
        </row>
        <row r="9">
          <cell r="C9" t="str">
            <v>ALTO PARANÁ</v>
          </cell>
        </row>
        <row r="10">
          <cell r="C10" t="str">
            <v>AMPERE</v>
          </cell>
        </row>
        <row r="11">
          <cell r="C11" t="str">
            <v>ANDIRA</v>
          </cell>
        </row>
        <row r="12">
          <cell r="C12" t="str">
            <v>ANTONINA</v>
          </cell>
        </row>
        <row r="13">
          <cell r="C13" t="str">
            <v>ANTONIO OLINTO</v>
          </cell>
        </row>
        <row r="14">
          <cell r="C14" t="str">
            <v>APUCARANA (PAR)</v>
          </cell>
        </row>
        <row r="15">
          <cell r="C15" t="str">
            <v>ARAPONGAS</v>
          </cell>
        </row>
        <row r="16">
          <cell r="C16" t="str">
            <v>ARAPOTI</v>
          </cell>
        </row>
        <row r="17">
          <cell r="C17" t="str">
            <v>ARAUCARIA</v>
          </cell>
        </row>
        <row r="18">
          <cell r="C18" t="str">
            <v>ASSAI</v>
          </cell>
        </row>
        <row r="19">
          <cell r="C19" t="str">
            <v>ASSIS CHATEAUBRIAN</v>
          </cell>
        </row>
        <row r="20">
          <cell r="C20" t="str">
            <v>ASTORGA</v>
          </cell>
        </row>
        <row r="21">
          <cell r="C21" t="str">
            <v>BALSA NOVA</v>
          </cell>
        </row>
        <row r="22">
          <cell r="C22" t="str">
            <v>BANDEIRANTES</v>
          </cell>
        </row>
        <row r="23">
          <cell r="C23" t="str">
            <v>BARBOSA FERRAZ</v>
          </cell>
        </row>
        <row r="24">
          <cell r="C24" t="str">
            <v>BARRACÃO</v>
          </cell>
        </row>
        <row r="25">
          <cell r="C25" t="str">
            <v>BOCAIUVA DO SUL</v>
          </cell>
        </row>
        <row r="26">
          <cell r="C26" t="str">
            <v>CAMBARA</v>
          </cell>
        </row>
        <row r="27">
          <cell r="C27" t="str">
            <v>CAMBE</v>
          </cell>
        </row>
        <row r="28">
          <cell r="C28" t="str">
            <v>CAMPINA DA LAGOA</v>
          </cell>
        </row>
        <row r="29">
          <cell r="C29" t="str">
            <v>CAMPINA GRANDE DO SUL</v>
          </cell>
        </row>
        <row r="30">
          <cell r="C30" t="str">
            <v>CAMPO DO TENENTE</v>
          </cell>
        </row>
        <row r="31">
          <cell r="C31" t="str">
            <v xml:space="preserve">CAMPO LARGO </v>
          </cell>
        </row>
        <row r="32">
          <cell r="C32" t="str">
            <v>CAMPO MAGRO</v>
          </cell>
        </row>
        <row r="33">
          <cell r="C33" t="str">
            <v>CAMPO MOURAO</v>
          </cell>
        </row>
        <row r="34">
          <cell r="C34" t="str">
            <v>CAPANEMA</v>
          </cell>
        </row>
        <row r="35">
          <cell r="C35" t="str">
            <v>CAPITAL LEONIDAS MARQUES</v>
          </cell>
        </row>
        <row r="36">
          <cell r="C36" t="str">
            <v>CARLÓPOLIS</v>
          </cell>
        </row>
        <row r="37">
          <cell r="C37" t="str">
            <v xml:space="preserve">CASCAVEL </v>
          </cell>
        </row>
        <row r="38">
          <cell r="C38" t="str">
            <v>CASTRO</v>
          </cell>
        </row>
        <row r="39">
          <cell r="C39" t="str">
            <v>CATANDUVAS</v>
          </cell>
        </row>
        <row r="40">
          <cell r="C40" t="str">
            <v>CENTENÁRIO DO SUL</v>
          </cell>
        </row>
        <row r="41">
          <cell r="C41" t="str">
            <v>CEU AZUL</v>
          </cell>
        </row>
        <row r="42">
          <cell r="C42" t="str">
            <v>CERRO AZUL</v>
          </cell>
        </row>
        <row r="43">
          <cell r="C43" t="str">
            <v>CHOPINZINHO</v>
          </cell>
        </row>
        <row r="44">
          <cell r="C44" t="str">
            <v>CIANORTE</v>
          </cell>
        </row>
        <row r="45">
          <cell r="C45" t="str">
            <v>CLEVELÂNDIA</v>
          </cell>
        </row>
        <row r="46">
          <cell r="C46" t="str">
            <v xml:space="preserve">COLOMBO </v>
          </cell>
        </row>
        <row r="47">
          <cell r="C47" t="str">
            <v>COLORADO</v>
          </cell>
        </row>
        <row r="48">
          <cell r="C48" t="str">
            <v>CONTENDA</v>
          </cell>
        </row>
        <row r="49">
          <cell r="C49" t="str">
            <v>CORBELIA</v>
          </cell>
        </row>
        <row r="50">
          <cell r="C50" t="str">
            <v>CORNELIO PROCOPIO</v>
          </cell>
        </row>
        <row r="51">
          <cell r="C51" t="str">
            <v>CRUZEIRO DO OESTE</v>
          </cell>
        </row>
        <row r="52">
          <cell r="C52" t="str">
            <v xml:space="preserve">CURITIBA </v>
          </cell>
        </row>
        <row r="53">
          <cell r="C53" t="str">
            <v>DOIS VIZINHOS</v>
          </cell>
        </row>
        <row r="54">
          <cell r="C54" t="str">
            <v>DOUTOR ULYSSES</v>
          </cell>
        </row>
        <row r="55">
          <cell r="C55" t="str">
            <v>ENGENHEIRO BELTRÃO</v>
          </cell>
        </row>
        <row r="56">
          <cell r="C56" t="str">
            <v>FAZENDA RIO GRANDE</v>
          </cell>
        </row>
        <row r="57">
          <cell r="C57" t="str">
            <v>FIGUEIRA</v>
          </cell>
        </row>
        <row r="58">
          <cell r="C58" t="str">
            <v>FOZ DO IGUACU</v>
          </cell>
        </row>
        <row r="59">
          <cell r="C59" t="str">
            <v>FRANCISCO BELTRAO</v>
          </cell>
        </row>
        <row r="60">
          <cell r="C60" t="str">
            <v>GOIOERE</v>
          </cell>
        </row>
        <row r="61">
          <cell r="C61" t="str">
            <v>GUAIRA</v>
          </cell>
        </row>
        <row r="62">
          <cell r="C62" t="str">
            <v>GUARAPUAVA</v>
          </cell>
        </row>
        <row r="63">
          <cell r="C63" t="str">
            <v>GUARAQUEÇABA</v>
          </cell>
        </row>
        <row r="64">
          <cell r="C64" t="str">
            <v>GUARATUBA</v>
          </cell>
        </row>
        <row r="65">
          <cell r="C65" t="str">
            <v>IBAITI</v>
          </cell>
        </row>
        <row r="66">
          <cell r="C66" t="str">
            <v>IBIPORA</v>
          </cell>
        </row>
        <row r="67">
          <cell r="C67" t="str">
            <v>ICARAIMA</v>
          </cell>
        </row>
        <row r="68">
          <cell r="C68" t="str">
            <v>IMBITUVA</v>
          </cell>
        </row>
        <row r="69">
          <cell r="C69" t="str">
            <v>IPORA</v>
          </cell>
        </row>
        <row r="70">
          <cell r="C70" t="str">
            <v>IRATI</v>
          </cell>
        </row>
        <row r="71">
          <cell r="C71" t="str">
            <v>ITAPERUÇU</v>
          </cell>
        </row>
        <row r="72">
          <cell r="C72" t="str">
            <v>IVAIPORA</v>
          </cell>
        </row>
        <row r="73">
          <cell r="C73" t="str">
            <v>JACAREZINHO</v>
          </cell>
        </row>
        <row r="74">
          <cell r="C74" t="str">
            <v>JAGUAPITÃ</v>
          </cell>
        </row>
        <row r="75">
          <cell r="C75" t="str">
            <v>JAGUARIAIVA</v>
          </cell>
        </row>
        <row r="76">
          <cell r="C76" t="str">
            <v>JANDAIA DO SUL</v>
          </cell>
        </row>
        <row r="77">
          <cell r="C77" t="str">
            <v>LAPA</v>
          </cell>
        </row>
        <row r="78">
          <cell r="C78" t="str">
            <v>LARANJEIRAS DO SUL</v>
          </cell>
        </row>
        <row r="79">
          <cell r="C79" t="str">
            <v>LOANDA</v>
          </cell>
        </row>
        <row r="80">
          <cell r="C80" t="str">
            <v xml:space="preserve">LONDRINA </v>
          </cell>
        </row>
        <row r="81">
          <cell r="C81" t="str">
            <v>MAMBORE</v>
          </cell>
        </row>
        <row r="82">
          <cell r="C82" t="str">
            <v>MANDAGUAÇU</v>
          </cell>
        </row>
        <row r="83">
          <cell r="C83" t="str">
            <v>MANDAGUARI</v>
          </cell>
        </row>
        <row r="84">
          <cell r="C84" t="str">
            <v>MANDIRITUBA</v>
          </cell>
        </row>
        <row r="85">
          <cell r="C85" t="str">
            <v>MANGUEIRINHA</v>
          </cell>
        </row>
        <row r="86">
          <cell r="C86" t="str">
            <v>MAR. CANDIDO RONDON</v>
          </cell>
        </row>
        <row r="87">
          <cell r="C87" t="str">
            <v>MARIALVA</v>
          </cell>
        </row>
        <row r="88">
          <cell r="C88" t="str">
            <v>MARINGA</v>
          </cell>
        </row>
        <row r="89">
          <cell r="C89" t="str">
            <v>MARMELEIRO</v>
          </cell>
        </row>
        <row r="90">
          <cell r="C90" t="str">
            <v>MATELÂNDIA</v>
          </cell>
        </row>
        <row r="91">
          <cell r="C91" t="str">
            <v>MATINHOS (PAT)</v>
          </cell>
        </row>
        <row r="92">
          <cell r="C92" t="str">
            <v>MEDIANEIRA</v>
          </cell>
        </row>
        <row r="93">
          <cell r="C93" t="str">
            <v>MORRETES</v>
          </cell>
        </row>
        <row r="94">
          <cell r="C94" t="str">
            <v>NOVA ESPERANCA</v>
          </cell>
        </row>
        <row r="95">
          <cell r="C95" t="str">
            <v xml:space="preserve">NOVA LONDRINA </v>
          </cell>
        </row>
        <row r="96">
          <cell r="C96" t="str">
            <v>PALMAS</v>
          </cell>
        </row>
        <row r="97">
          <cell r="C97" t="str">
            <v>PALMEIRA</v>
          </cell>
        </row>
        <row r="98">
          <cell r="C98" t="str">
            <v>PALOTINA</v>
          </cell>
        </row>
        <row r="99">
          <cell r="C99" t="str">
            <v>PARAISO DO NORTE</v>
          </cell>
        </row>
        <row r="100">
          <cell r="C100" t="str">
            <v>PARANAGUA</v>
          </cell>
        </row>
        <row r="101">
          <cell r="C101" t="str">
            <v>PARANAVAI</v>
          </cell>
        </row>
        <row r="102">
          <cell r="C102" t="str">
            <v>PATO BRANCO</v>
          </cell>
        </row>
        <row r="103">
          <cell r="C103" t="str">
            <v>PEABIRU</v>
          </cell>
        </row>
        <row r="104">
          <cell r="C104" t="str">
            <v>PIEN</v>
          </cell>
        </row>
        <row r="105">
          <cell r="C105" t="str">
            <v>PINHAIS</v>
          </cell>
        </row>
        <row r="106">
          <cell r="C106" t="str">
            <v>PINHÃO</v>
          </cell>
        </row>
        <row r="107">
          <cell r="C107" t="str">
            <v>PIRAÍ DO SUL</v>
          </cell>
        </row>
        <row r="108">
          <cell r="C108" t="str">
            <v>PIRAQUARA(PAR)</v>
          </cell>
        </row>
        <row r="109">
          <cell r="C109" t="str">
            <v>PITANGA</v>
          </cell>
        </row>
        <row r="110">
          <cell r="C110" t="str">
            <v xml:space="preserve">PONTA GROSSA </v>
          </cell>
        </row>
        <row r="111">
          <cell r="C111" t="str">
            <v>PONTAL DO PARANÁ</v>
          </cell>
        </row>
        <row r="112">
          <cell r="C112" t="str">
            <v>PORECATU</v>
          </cell>
        </row>
        <row r="113">
          <cell r="C113" t="str">
            <v>PRUDENTOPOLIS</v>
          </cell>
        </row>
        <row r="114">
          <cell r="C114" t="str">
            <v>QUATRO BARRAS</v>
          </cell>
        </row>
        <row r="115">
          <cell r="C115" t="str">
            <v>QUEDAS DO IGUAÇU</v>
          </cell>
        </row>
        <row r="116">
          <cell r="C116" t="str">
            <v>QUITANDINHA</v>
          </cell>
        </row>
        <row r="117">
          <cell r="C117" t="str">
            <v>REALEZA</v>
          </cell>
        </row>
        <row r="118">
          <cell r="C118" t="str">
            <v>RESERVA DO IGUAÇU</v>
          </cell>
        </row>
        <row r="119">
          <cell r="C119" t="str">
            <v>RIBEIRAO CLARO</v>
          </cell>
        </row>
        <row r="120">
          <cell r="C120" t="str">
            <v>RIO BONITO DO IGUAÇU</v>
          </cell>
        </row>
        <row r="121">
          <cell r="C121" t="str">
            <v>RIO BRANCO DO SUL</v>
          </cell>
        </row>
        <row r="122">
          <cell r="C122" t="str">
            <v>RIO NEGRO</v>
          </cell>
        </row>
        <row r="123">
          <cell r="C123" t="str">
            <v>ROLANDIA</v>
          </cell>
        </row>
        <row r="124">
          <cell r="C124" t="str">
            <v>SANTA HELENA</v>
          </cell>
        </row>
        <row r="125">
          <cell r="C125" t="str">
            <v>SÃO JOÃO DO IVAI</v>
          </cell>
        </row>
        <row r="126">
          <cell r="C126" t="str">
            <v xml:space="preserve">SÃO JOSE DOS PINHAIS </v>
          </cell>
        </row>
        <row r="127">
          <cell r="C127" t="str">
            <v>SAO MATEUS DO SUL</v>
          </cell>
        </row>
        <row r="128">
          <cell r="C128" t="str">
            <v>SÃO MIGUEL DO IGUAÇU</v>
          </cell>
        </row>
        <row r="129">
          <cell r="C129" t="str">
            <v>SARANDI</v>
          </cell>
        </row>
        <row r="130">
          <cell r="C130" t="str">
            <v>SENGÉS</v>
          </cell>
        </row>
        <row r="131">
          <cell r="C131" t="str">
            <v>SIQUEIRA CAMPOS</v>
          </cell>
        </row>
        <row r="132">
          <cell r="C132" t="str">
            <v>STA TEREZA DO OESTE</v>
          </cell>
        </row>
        <row r="133">
          <cell r="C133" t="str">
            <v>STO. ANTONIO DA PLATINA</v>
          </cell>
        </row>
        <row r="134">
          <cell r="C134" t="str">
            <v>STO ANTONIO DO PARAISO</v>
          </cell>
        </row>
        <row r="135">
          <cell r="C135" t="str">
            <v>STO. ANTONIO DO SUDOESTE</v>
          </cell>
        </row>
        <row r="136">
          <cell r="C136" t="str">
            <v>TELEMACO BORBA</v>
          </cell>
        </row>
        <row r="137">
          <cell r="C137" t="str">
            <v>TERRA BOA</v>
          </cell>
        </row>
        <row r="138">
          <cell r="C138" t="str">
            <v>TERRA RICA</v>
          </cell>
        </row>
        <row r="139">
          <cell r="C139" t="str">
            <v>TIBAGI</v>
          </cell>
        </row>
        <row r="140">
          <cell r="C140" t="str">
            <v>TIJUCAS DO SUL</v>
          </cell>
        </row>
        <row r="141">
          <cell r="C141" t="str">
            <v>TOLEDO</v>
          </cell>
        </row>
        <row r="142">
          <cell r="C142" t="str">
            <v>TUNAS DO PARANÁ</v>
          </cell>
        </row>
        <row r="143">
          <cell r="C143" t="str">
            <v>UBIRATÃ</v>
          </cell>
        </row>
        <row r="144">
          <cell r="C144" t="str">
            <v>UMUARAMA</v>
          </cell>
        </row>
        <row r="145">
          <cell r="C145" t="str">
            <v>UNIAO DA VITORIA</v>
          </cell>
        </row>
        <row r="146">
          <cell r="C146" t="str">
            <v>VERA CRUZ D'OESTE</v>
          </cell>
        </row>
        <row r="147">
          <cell r="C147" t="str">
            <v>VIRMOND</v>
          </cell>
        </row>
        <row r="148">
          <cell r="C148" t="str">
            <v>WENCESLAU BRAZ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erações"/>
      <sheetName val="BD-1"/>
      <sheetName val="BD-2"/>
      <sheetName val="RESUMO FORMAÇÃO "/>
      <sheetName val="1"/>
      <sheetName val="1A"/>
      <sheetName val="B"/>
      <sheetName val="C"/>
      <sheetName val="Outras CCTs"/>
      <sheetName val="2A"/>
      <sheetName val="2B"/>
      <sheetName val="3B"/>
      <sheetName val="Carta Proposta"/>
    </sheetNames>
    <sheetDataSet>
      <sheetData sheetId="0"/>
      <sheetData sheetId="1"/>
      <sheetData sheetId="2">
        <row r="5">
          <cell r="C5" t="str">
            <v>ABELARDO LUZ</v>
          </cell>
        </row>
        <row r="6">
          <cell r="C6" t="str">
            <v>ALFREDO WAGNER</v>
          </cell>
        </row>
        <row r="7">
          <cell r="C7" t="str">
            <v>ANCHIETA</v>
          </cell>
        </row>
        <row r="8">
          <cell r="C8" t="str">
            <v>ANITA GARIBALDI</v>
          </cell>
        </row>
        <row r="9">
          <cell r="C9" t="str">
            <v>ANTONIO CARLOS</v>
          </cell>
        </row>
        <row r="10">
          <cell r="C10" t="str">
            <v>APIÚNA</v>
          </cell>
        </row>
        <row r="11">
          <cell r="C11" t="str">
            <v>ARAQUARI</v>
          </cell>
        </row>
        <row r="12">
          <cell r="C12" t="str">
            <v>ARARANGUA</v>
          </cell>
        </row>
        <row r="13">
          <cell r="C13" t="str">
            <v>ARMAZÉM</v>
          </cell>
        </row>
        <row r="14">
          <cell r="C14" t="str">
            <v>ASCURRAS</v>
          </cell>
        </row>
        <row r="15">
          <cell r="C15" t="str">
            <v xml:space="preserve">BALNEÁRIO CAMBORIÚ </v>
          </cell>
        </row>
        <row r="16">
          <cell r="C16" t="str">
            <v>BALNEÁRIO PIÇARRAS</v>
          </cell>
        </row>
        <row r="17">
          <cell r="C17" t="str">
            <v>BARRA VELHA</v>
          </cell>
        </row>
        <row r="18">
          <cell r="C18" t="str">
            <v>BENEDITO NOVO</v>
          </cell>
        </row>
        <row r="19">
          <cell r="C19" t="str">
            <v xml:space="preserve">BIGUACU </v>
          </cell>
        </row>
        <row r="20">
          <cell r="C20" t="str">
            <v xml:space="preserve">BLUMENAU </v>
          </cell>
        </row>
        <row r="21">
          <cell r="C21" t="str">
            <v>BOM JARDIM DA SERRA</v>
          </cell>
        </row>
        <row r="22">
          <cell r="C22" t="str">
            <v>BOM RETIRO</v>
          </cell>
        </row>
        <row r="23">
          <cell r="C23" t="str">
            <v>BOMBINHAS</v>
          </cell>
        </row>
        <row r="24">
          <cell r="C24" t="str">
            <v>BOTUVERÁ</v>
          </cell>
        </row>
        <row r="25">
          <cell r="C25" t="str">
            <v>BRACO DO NORTE</v>
          </cell>
        </row>
        <row r="26">
          <cell r="C26" t="str">
            <v>BRUSQUE</v>
          </cell>
        </row>
        <row r="27">
          <cell r="C27" t="str">
            <v>CACADOR</v>
          </cell>
        </row>
        <row r="28">
          <cell r="C28" t="str">
            <v>CAMBORIÚ</v>
          </cell>
        </row>
        <row r="29">
          <cell r="C29" t="str">
            <v>CAMPO BELO DO SUL</v>
          </cell>
        </row>
        <row r="30">
          <cell r="C30" t="str">
            <v>CAMPO ERÊ</v>
          </cell>
        </row>
        <row r="31">
          <cell r="C31" t="str">
            <v>CAMPOS NOVOS</v>
          </cell>
        </row>
        <row r="32">
          <cell r="C32" t="str">
            <v>CANOINHAS</v>
          </cell>
        </row>
        <row r="33">
          <cell r="C33" t="str">
            <v>CAPINZAL</v>
          </cell>
        </row>
        <row r="34">
          <cell r="C34" t="str">
            <v>CAPIVARI DE BAIXO</v>
          </cell>
        </row>
        <row r="35">
          <cell r="C35" t="str">
            <v>CATANDUVAS</v>
          </cell>
        </row>
        <row r="36">
          <cell r="C36" t="str">
            <v xml:space="preserve">CHAPECO </v>
          </cell>
        </row>
        <row r="37">
          <cell r="C37" t="str">
            <v>COCAL DO SUL</v>
          </cell>
        </row>
        <row r="38">
          <cell r="C38" t="str">
            <v>CONCORDIA</v>
          </cell>
        </row>
        <row r="39">
          <cell r="C39" t="str">
            <v>CORONEL FREITAS</v>
          </cell>
        </row>
        <row r="40">
          <cell r="C40" t="str">
            <v>CORREIA PINTO</v>
          </cell>
        </row>
        <row r="41">
          <cell r="C41" t="str">
            <v>CORUPA</v>
          </cell>
        </row>
        <row r="42">
          <cell r="C42" t="str">
            <v xml:space="preserve">CRICIUMA </v>
          </cell>
        </row>
        <row r="43">
          <cell r="C43" t="str">
            <v>CUNHA PORÃ</v>
          </cell>
        </row>
        <row r="44">
          <cell r="C44" t="str">
            <v>CURITIBANOS</v>
          </cell>
        </row>
        <row r="45">
          <cell r="C45" t="str">
            <v>DESCANSO</v>
          </cell>
        </row>
        <row r="46">
          <cell r="C46" t="str">
            <v>DIONÍSIO CERQUEIRA</v>
          </cell>
        </row>
        <row r="47">
          <cell r="C47" t="str">
            <v>DR.PEDRINHO</v>
          </cell>
        </row>
        <row r="48">
          <cell r="C48" t="str">
            <v>DUNAPOLIS</v>
          </cell>
        </row>
        <row r="49">
          <cell r="C49" t="str">
            <v>ENTRE RIOS</v>
          </cell>
        </row>
        <row r="50">
          <cell r="C50" t="str">
            <v>FLORIANÓPOLIS</v>
          </cell>
        </row>
        <row r="51">
          <cell r="C51" t="str">
            <v>FORQUILHINHAS</v>
          </cell>
        </row>
        <row r="52">
          <cell r="C52" t="str">
            <v>FRAIBURGO</v>
          </cell>
        </row>
        <row r="53">
          <cell r="C53" t="str">
            <v>GAROPABA</v>
          </cell>
        </row>
        <row r="54">
          <cell r="C54" t="str">
            <v>GARUVA</v>
          </cell>
        </row>
        <row r="55">
          <cell r="C55" t="str">
            <v>GASPAR</v>
          </cell>
        </row>
        <row r="56">
          <cell r="C56" t="str">
            <v>GOVERNADOR CELSO RAMOS</v>
          </cell>
        </row>
        <row r="57">
          <cell r="C57" t="str">
            <v>GRAVATAL</v>
          </cell>
        </row>
        <row r="58">
          <cell r="C58" t="str">
            <v>GUABIRUBA</v>
          </cell>
        </row>
        <row r="59">
          <cell r="C59" t="str">
            <v>GUARAMIRIM</v>
          </cell>
        </row>
        <row r="60">
          <cell r="C60" t="str">
            <v>GUATAMBÚ</v>
          </cell>
        </row>
        <row r="61">
          <cell r="C61" t="str">
            <v>HERVAL D'OESTE</v>
          </cell>
        </row>
        <row r="62">
          <cell r="C62" t="str">
            <v>IBIRAMA</v>
          </cell>
        </row>
        <row r="63">
          <cell r="C63" t="str">
            <v>ICARA</v>
          </cell>
        </row>
        <row r="64">
          <cell r="C64" t="str">
            <v>ILHOTA</v>
          </cell>
        </row>
        <row r="65">
          <cell r="C65" t="str">
            <v>IMARUIM</v>
          </cell>
        </row>
        <row r="66">
          <cell r="C66" t="str">
            <v>IMBITUBA</v>
          </cell>
        </row>
        <row r="67">
          <cell r="C67" t="str">
            <v>INDAIAL</v>
          </cell>
        </row>
        <row r="68">
          <cell r="C68" t="str">
            <v>IPATINGA</v>
          </cell>
        </row>
        <row r="69">
          <cell r="C69" t="str">
            <v>IPUAÇU</v>
          </cell>
        </row>
        <row r="70">
          <cell r="C70" t="str">
            <v>IPUMIRIM</v>
          </cell>
        </row>
        <row r="71">
          <cell r="C71" t="str">
            <v>ITÁ</v>
          </cell>
        </row>
        <row r="72">
          <cell r="C72" t="str">
            <v>ITAIÓPOLIS</v>
          </cell>
        </row>
        <row r="73">
          <cell r="C73" t="str">
            <v xml:space="preserve">ITAJAI </v>
          </cell>
        </row>
        <row r="74">
          <cell r="C74" t="str">
            <v>ITAPEMA</v>
          </cell>
        </row>
        <row r="75">
          <cell r="C75" t="str">
            <v>ITAPIRANGA</v>
          </cell>
        </row>
        <row r="76">
          <cell r="C76" t="str">
            <v>ITAPOÁ</v>
          </cell>
        </row>
        <row r="77">
          <cell r="C77" t="str">
            <v>ITUPORANGA</v>
          </cell>
        </row>
        <row r="78">
          <cell r="C78" t="str">
            <v>JACINTO MACHADO</v>
          </cell>
        </row>
        <row r="79">
          <cell r="C79" t="str">
            <v>JAGUARUNA</v>
          </cell>
        </row>
        <row r="80">
          <cell r="C80" t="str">
            <v xml:space="preserve">JARAGUA DO SUL </v>
          </cell>
        </row>
        <row r="81">
          <cell r="C81" t="str">
            <v>JOACABA</v>
          </cell>
        </row>
        <row r="82">
          <cell r="C82" t="str">
            <v xml:space="preserve">JOINVILLE </v>
          </cell>
        </row>
        <row r="83">
          <cell r="C83" t="str">
            <v>JOSÉ BOITEUX</v>
          </cell>
        </row>
        <row r="84">
          <cell r="C84" t="str">
            <v xml:space="preserve">LAGES </v>
          </cell>
        </row>
        <row r="85">
          <cell r="C85" t="str">
            <v>LAGUNA</v>
          </cell>
        </row>
        <row r="86">
          <cell r="C86" t="str">
            <v>LAURO MÜLLER</v>
          </cell>
        </row>
        <row r="87">
          <cell r="C87" t="str">
            <v>LEBON RÉGIS</v>
          </cell>
        </row>
        <row r="88">
          <cell r="C88" t="str">
            <v>LONTRAS</v>
          </cell>
        </row>
        <row r="89">
          <cell r="C89" t="str">
            <v>LUIS ALVES</v>
          </cell>
        </row>
        <row r="90">
          <cell r="C90" t="str">
            <v>LUZERNA</v>
          </cell>
        </row>
        <row r="91">
          <cell r="C91" t="str">
            <v>MAFRA</v>
          </cell>
        </row>
        <row r="92">
          <cell r="C92" t="str">
            <v>MAJOR VIEIRA</v>
          </cell>
        </row>
        <row r="93">
          <cell r="C93" t="str">
            <v>MARAVILHA</v>
          </cell>
        </row>
        <row r="94">
          <cell r="C94" t="str">
            <v>MASSARANDUBA</v>
          </cell>
        </row>
        <row r="95">
          <cell r="C95" t="str">
            <v>MELEIROS</v>
          </cell>
        </row>
        <row r="96">
          <cell r="C96" t="str">
            <v>MODELO</v>
          </cell>
        </row>
        <row r="97">
          <cell r="C97" t="str">
            <v>MONDAÍ</v>
          </cell>
        </row>
        <row r="98">
          <cell r="C98" t="str">
            <v>MONTE CASTELO</v>
          </cell>
        </row>
        <row r="99">
          <cell r="C99" t="str">
            <v>MORRO DA FUMACA</v>
          </cell>
        </row>
        <row r="100">
          <cell r="C100" t="str">
            <v>NAVEGANTES</v>
          </cell>
        </row>
        <row r="101">
          <cell r="C101" t="str">
            <v>NOVA TRENTO</v>
          </cell>
        </row>
        <row r="102">
          <cell r="C102" t="str">
            <v>NOVA VENEZA</v>
          </cell>
        </row>
        <row r="103">
          <cell r="C103" t="str">
            <v>ORLEANS</v>
          </cell>
        </row>
        <row r="104">
          <cell r="C104" t="str">
            <v>OTACILIO COSTA</v>
          </cell>
        </row>
        <row r="105">
          <cell r="C105" t="str">
            <v xml:space="preserve">PALHOÇA </v>
          </cell>
        </row>
        <row r="106">
          <cell r="C106" t="str">
            <v>PALMITOS</v>
          </cell>
        </row>
        <row r="107">
          <cell r="C107" t="str">
            <v>PAPANDUVAS</v>
          </cell>
        </row>
        <row r="108">
          <cell r="C108" t="str">
            <v>PENHA</v>
          </cell>
        </row>
        <row r="109">
          <cell r="C109" t="str">
            <v>PIÇARRAS</v>
          </cell>
        </row>
        <row r="110">
          <cell r="C110" t="str">
            <v>PINHALZINHO</v>
          </cell>
        </row>
        <row r="111">
          <cell r="C111" t="str">
            <v>POMERODE</v>
          </cell>
        </row>
        <row r="112">
          <cell r="C112" t="str">
            <v>PONTE SERRADA</v>
          </cell>
        </row>
        <row r="113">
          <cell r="C113" t="str">
            <v>PORTO BELO</v>
          </cell>
        </row>
        <row r="114">
          <cell r="C114" t="str">
            <v>PORTO UNIAO</v>
          </cell>
        </row>
        <row r="115">
          <cell r="C115" t="str">
            <v>POUSO REDONDO</v>
          </cell>
        </row>
        <row r="116">
          <cell r="C116" t="str">
            <v>PRAIA GRANDE</v>
          </cell>
        </row>
        <row r="117">
          <cell r="C117" t="str">
            <v>PRESIDENTE GETÚLIO</v>
          </cell>
        </row>
        <row r="118">
          <cell r="C118" t="str">
            <v>QUILOMBO</v>
          </cell>
        </row>
        <row r="119">
          <cell r="C119" t="str">
            <v>RIO DO CAMPO</v>
          </cell>
        </row>
        <row r="120">
          <cell r="C120" t="str">
            <v>RIO DO OESTE</v>
          </cell>
        </row>
        <row r="121">
          <cell r="C121" t="str">
            <v>RIO DO SUL</v>
          </cell>
        </row>
        <row r="122">
          <cell r="C122" t="str">
            <v>RIO DOS CEDROS</v>
          </cell>
        </row>
        <row r="123">
          <cell r="C123" t="str">
            <v>RIO FORTUNA</v>
          </cell>
        </row>
        <row r="124">
          <cell r="C124" t="str">
            <v>RIO NEGRINHO</v>
          </cell>
        </row>
        <row r="125">
          <cell r="C125" t="str">
            <v>RIO RUFINO</v>
          </cell>
        </row>
        <row r="126">
          <cell r="C126" t="str">
            <v>RODEIO</v>
          </cell>
        </row>
        <row r="127">
          <cell r="C127" t="str">
            <v>SANTA CECÍLIA</v>
          </cell>
        </row>
        <row r="128">
          <cell r="C128" t="str">
            <v>SANTA ROSA DO SUL</v>
          </cell>
        </row>
        <row r="129">
          <cell r="C129" t="str">
            <v>SANTO AMARO IMPERATRIZ</v>
          </cell>
        </row>
        <row r="130">
          <cell r="C130" t="str">
            <v>SAO BENTO DO SUL</v>
          </cell>
        </row>
        <row r="131">
          <cell r="C131" t="str">
            <v>SÃO CARLOS</v>
          </cell>
        </row>
        <row r="132">
          <cell r="C132" t="str">
            <v>SÃO DOMINGOS</v>
          </cell>
        </row>
        <row r="133">
          <cell r="C133" t="str">
            <v>SAO FRANCISCO DO SUL</v>
          </cell>
        </row>
        <row r="134">
          <cell r="C134" t="str">
            <v>SÃO JOÃO BATISTA</v>
          </cell>
        </row>
        <row r="135">
          <cell r="C135" t="str">
            <v>SÃO JOÃO DO OESTE</v>
          </cell>
        </row>
        <row r="136">
          <cell r="C136" t="str">
            <v>SAO JOAQUIM</v>
          </cell>
        </row>
        <row r="137">
          <cell r="C137" t="str">
            <v xml:space="preserve">SAO JOSE </v>
          </cell>
        </row>
        <row r="138">
          <cell r="C138" t="str">
            <v>SAO JOSE DO CEDRO</v>
          </cell>
        </row>
        <row r="139">
          <cell r="C139" t="str">
            <v>SÃO LÇO. DO OESTE</v>
          </cell>
        </row>
        <row r="140">
          <cell r="C140" t="str">
            <v>SÃO LUDGERO</v>
          </cell>
        </row>
        <row r="141">
          <cell r="C141" t="str">
            <v>SÃO MIGUEL DO OESTE</v>
          </cell>
        </row>
        <row r="142">
          <cell r="C142" t="str">
            <v>SÃO PEDRO ALCANTARA</v>
          </cell>
        </row>
        <row r="143">
          <cell r="C143" t="str">
            <v>SEARA</v>
          </cell>
        </row>
        <row r="144">
          <cell r="C144" t="str">
            <v>SIDEROPOLIS</v>
          </cell>
        </row>
        <row r="145">
          <cell r="C145" t="str">
            <v>SOMBRIO</v>
          </cell>
        </row>
        <row r="146">
          <cell r="C146" t="str">
            <v>TAIO</v>
          </cell>
        </row>
        <row r="147">
          <cell r="C147" t="str">
            <v>TANGARÁ</v>
          </cell>
        </row>
        <row r="148">
          <cell r="C148" t="str">
            <v xml:space="preserve">TIJUCAS </v>
          </cell>
        </row>
        <row r="149">
          <cell r="C149" t="str">
            <v>TIMBO</v>
          </cell>
        </row>
        <row r="150">
          <cell r="C150" t="str">
            <v>TRÊS BARRAS</v>
          </cell>
        </row>
        <row r="151">
          <cell r="C151" t="str">
            <v>TRÊS RIACHOS</v>
          </cell>
        </row>
        <row r="152">
          <cell r="C152" t="str">
            <v>TREZE DE MAIO</v>
          </cell>
        </row>
        <row r="153">
          <cell r="C153" t="str">
            <v>TROMBUDO CENTRAL</v>
          </cell>
        </row>
        <row r="154">
          <cell r="C154" t="str">
            <v>TUBARAO</v>
          </cell>
        </row>
        <row r="155">
          <cell r="C155" t="str">
            <v>TUNAPOLIS</v>
          </cell>
        </row>
        <row r="156">
          <cell r="C156" t="str">
            <v>TURVO</v>
          </cell>
        </row>
        <row r="157">
          <cell r="C157" t="str">
            <v>URUBICI</v>
          </cell>
        </row>
        <row r="158">
          <cell r="C158" t="str">
            <v>URUPEMA</v>
          </cell>
        </row>
        <row r="159">
          <cell r="C159" t="str">
            <v>URUSSANGA</v>
          </cell>
        </row>
        <row r="160">
          <cell r="C160" t="str">
            <v>VIDEIRA</v>
          </cell>
        </row>
        <row r="161">
          <cell r="C161" t="str">
            <v>VITOR MEIRELLES</v>
          </cell>
        </row>
        <row r="162">
          <cell r="C162" t="str">
            <v>XANXERE</v>
          </cell>
        </row>
        <row r="163">
          <cell r="C163" t="str">
            <v>XAXIM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erações 2016"/>
      <sheetName val="ISS - VT"/>
      <sheetName val="Resumo PARCIAL"/>
      <sheetName val="RESUMO FORMAÇÃO"/>
      <sheetName val="1"/>
      <sheetName val="2"/>
      <sheetName val="3"/>
      <sheetName val="4"/>
      <sheetName val="5"/>
      <sheetName val="6"/>
      <sheetName val="6A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1-A"/>
      <sheetName val="2-A"/>
      <sheetName val="3-A"/>
      <sheetName val="4-A"/>
      <sheetName val="5-A"/>
      <sheetName val="6-A"/>
      <sheetName val="7-A"/>
      <sheetName val="8-A"/>
      <sheetName val="9-A"/>
      <sheetName val="10-A"/>
      <sheetName val="11-A"/>
      <sheetName val="12-A"/>
      <sheetName val="13-A"/>
      <sheetName val="14-A"/>
      <sheetName val="15-A"/>
      <sheetName val="16-A"/>
      <sheetName val="17-A"/>
      <sheetName val="18-A"/>
      <sheetName val="19-A"/>
      <sheetName val="20-A"/>
      <sheetName val="21-A"/>
      <sheetName val="22-A"/>
      <sheetName val="23-A"/>
      <sheetName val="24-A"/>
      <sheetName val="25-A"/>
      <sheetName val="26-A"/>
      <sheetName val="27-A"/>
      <sheetName val="28-A"/>
      <sheetName val="29-A"/>
      <sheetName val="Equipamentos"/>
      <sheetName val="ANEXO IV"/>
    </sheetNames>
    <sheetDataSet>
      <sheetData sheetId="0"/>
      <sheetData sheetId="1">
        <row r="5">
          <cell r="C5" t="str">
            <v>ADRIANOPOLIS</v>
          </cell>
          <cell r="O5" t="str">
            <v>Segunda a Sexta</v>
          </cell>
          <cell r="Q5" t="str">
            <v>M. Obra</v>
          </cell>
        </row>
        <row r="6">
          <cell r="C6" t="str">
            <v>AGUDOS DO SUL</v>
          </cell>
          <cell r="O6" t="str">
            <v>Segunda a Sábado</v>
          </cell>
          <cell r="Q6" t="str">
            <v>Limpeza</v>
          </cell>
        </row>
        <row r="7">
          <cell r="C7" t="str">
            <v>ALM. TAMANDARÉ</v>
          </cell>
          <cell r="O7" t="str">
            <v>Segunda a Domingo</v>
          </cell>
          <cell r="Q7" t="str">
            <v>Vigilância</v>
          </cell>
        </row>
        <row r="8">
          <cell r="C8" t="str">
            <v>ALTONIA</v>
          </cell>
          <cell r="O8" t="str">
            <v>SDF</v>
          </cell>
        </row>
        <row r="9">
          <cell r="C9" t="str">
            <v>ALTO PARANÁ</v>
          </cell>
        </row>
        <row r="10">
          <cell r="C10" t="str">
            <v>AMPERE</v>
          </cell>
        </row>
        <row r="11">
          <cell r="C11" t="str">
            <v>ANDIRA</v>
          </cell>
        </row>
        <row r="12">
          <cell r="C12" t="str">
            <v>ANTONINA</v>
          </cell>
        </row>
        <row r="13">
          <cell r="C13" t="str">
            <v>ANTONIO OLINTO</v>
          </cell>
        </row>
        <row r="14">
          <cell r="C14" t="str">
            <v>APUCARANA (PAR)</v>
          </cell>
        </row>
        <row r="15">
          <cell r="C15" t="str">
            <v>ARAPONGAS</v>
          </cell>
        </row>
        <row r="16">
          <cell r="C16" t="str">
            <v>ARAPOTI</v>
          </cell>
        </row>
        <row r="17">
          <cell r="C17" t="str">
            <v>ARAUCARIA</v>
          </cell>
        </row>
        <row r="18">
          <cell r="C18" t="str">
            <v>ASSAI</v>
          </cell>
        </row>
        <row r="19">
          <cell r="C19" t="str">
            <v>ASSIS CHATEAUBRIAN</v>
          </cell>
        </row>
        <row r="20">
          <cell r="C20" t="str">
            <v>ASTORGA</v>
          </cell>
        </row>
        <row r="21">
          <cell r="C21" t="str">
            <v>BALSA NOVA</v>
          </cell>
        </row>
        <row r="22">
          <cell r="C22" t="str">
            <v>BANDEIRANTES</v>
          </cell>
        </row>
        <row r="23">
          <cell r="C23" t="str">
            <v>BARBOSA FERRAZ</v>
          </cell>
        </row>
        <row r="24">
          <cell r="C24" t="str">
            <v>BARRACÃO</v>
          </cell>
        </row>
        <row r="25">
          <cell r="C25" t="str">
            <v>BOCAIUVA DO SUL</v>
          </cell>
        </row>
        <row r="26">
          <cell r="C26" t="str">
            <v>CAMBARA</v>
          </cell>
        </row>
        <row r="27">
          <cell r="C27" t="str">
            <v>CAMBE</v>
          </cell>
        </row>
        <row r="28">
          <cell r="C28" t="str">
            <v>CAMPINA DA LAGOA</v>
          </cell>
        </row>
        <row r="29">
          <cell r="C29" t="str">
            <v>CAMPINA GRANDE DO SUL</v>
          </cell>
        </row>
        <row r="30">
          <cell r="C30" t="str">
            <v>CAMPO DO TENENTE</v>
          </cell>
        </row>
        <row r="31">
          <cell r="C31" t="str">
            <v xml:space="preserve">CAMPO LARGO </v>
          </cell>
        </row>
        <row r="32">
          <cell r="C32" t="str">
            <v>CAMPO MAGRO</v>
          </cell>
        </row>
        <row r="33">
          <cell r="C33" t="str">
            <v>CAMPO MOURAO</v>
          </cell>
        </row>
        <row r="34">
          <cell r="C34" t="str">
            <v>CAPANEMA</v>
          </cell>
        </row>
        <row r="35">
          <cell r="C35" t="str">
            <v>CAPITÃO LEONIDAS MARQUES</v>
          </cell>
        </row>
        <row r="36">
          <cell r="C36" t="str">
            <v>CARLÓPOLIS</v>
          </cell>
        </row>
        <row r="37">
          <cell r="C37" t="str">
            <v xml:space="preserve">CASCAVEL </v>
          </cell>
        </row>
        <row r="38">
          <cell r="C38" t="str">
            <v>CASTRO</v>
          </cell>
        </row>
        <row r="39">
          <cell r="C39" t="str">
            <v>CATANDUVAS</v>
          </cell>
        </row>
        <row r="40">
          <cell r="C40" t="str">
            <v>CENTENÁRIO DO SUL</v>
          </cell>
        </row>
        <row r="41">
          <cell r="C41" t="str">
            <v>CEU AZUL</v>
          </cell>
        </row>
        <row r="42">
          <cell r="C42" t="str">
            <v>CERRO AZUL</v>
          </cell>
        </row>
        <row r="43">
          <cell r="C43" t="str">
            <v>CHOPINZINHO</v>
          </cell>
        </row>
        <row r="44">
          <cell r="C44" t="str">
            <v>CIANORTE</v>
          </cell>
        </row>
        <row r="45">
          <cell r="C45" t="str">
            <v>CLEVELÂNDIA</v>
          </cell>
        </row>
        <row r="46">
          <cell r="C46" t="str">
            <v xml:space="preserve">COLOMBO </v>
          </cell>
        </row>
        <row r="47">
          <cell r="C47" t="str">
            <v>COLORADO</v>
          </cell>
        </row>
        <row r="48">
          <cell r="C48" t="str">
            <v>CONTENDA</v>
          </cell>
        </row>
        <row r="49">
          <cell r="C49" t="str">
            <v>CORBELIA</v>
          </cell>
        </row>
        <row r="50">
          <cell r="C50" t="str">
            <v>CORNELIO PROCOPIO</v>
          </cell>
        </row>
        <row r="51">
          <cell r="C51" t="str">
            <v>CRUZEIRO DO OESTE</v>
          </cell>
        </row>
        <row r="52">
          <cell r="C52" t="str">
            <v xml:space="preserve">CURITIBA </v>
          </cell>
        </row>
        <row r="53">
          <cell r="C53" t="str">
            <v>DOIS VIZINHOS</v>
          </cell>
        </row>
        <row r="54">
          <cell r="C54" t="str">
            <v>DOUTOR ULYSSES</v>
          </cell>
        </row>
        <row r="55">
          <cell r="C55" t="str">
            <v>ENGENHEIRO BELTRÃO</v>
          </cell>
        </row>
        <row r="56">
          <cell r="C56" t="str">
            <v>FAZENDA RIO GRANDE</v>
          </cell>
        </row>
        <row r="57">
          <cell r="C57" t="str">
            <v>FIGUEIRA</v>
          </cell>
        </row>
        <row r="58">
          <cell r="C58" t="str">
            <v>FOZ DO IGUACU</v>
          </cell>
        </row>
        <row r="59">
          <cell r="C59" t="str">
            <v>FRANCISCO BELTRAO</v>
          </cell>
        </row>
        <row r="60">
          <cell r="C60" t="str">
            <v>GOIOERE</v>
          </cell>
        </row>
        <row r="61">
          <cell r="C61" t="str">
            <v>GUAIRA</v>
          </cell>
        </row>
        <row r="62">
          <cell r="C62" t="str">
            <v>GUARAPUAVA</v>
          </cell>
        </row>
        <row r="63">
          <cell r="C63" t="str">
            <v>GUARAQUEÇABA</v>
          </cell>
        </row>
        <row r="64">
          <cell r="C64" t="str">
            <v>GUARATUBA</v>
          </cell>
        </row>
        <row r="65">
          <cell r="C65" t="str">
            <v>IBAITI</v>
          </cell>
        </row>
        <row r="66">
          <cell r="C66" t="str">
            <v>IBIPORA</v>
          </cell>
        </row>
        <row r="67">
          <cell r="C67" t="str">
            <v>ICARAIMA</v>
          </cell>
        </row>
        <row r="68">
          <cell r="C68" t="str">
            <v>IMBITUVA</v>
          </cell>
        </row>
        <row r="69">
          <cell r="C69" t="str">
            <v>IPORA</v>
          </cell>
        </row>
        <row r="70">
          <cell r="C70" t="str">
            <v>IRATI</v>
          </cell>
        </row>
        <row r="71">
          <cell r="C71" t="str">
            <v>ITAPERUÇU</v>
          </cell>
        </row>
        <row r="72">
          <cell r="C72" t="str">
            <v>IVAIPORA</v>
          </cell>
        </row>
        <row r="73">
          <cell r="C73" t="str">
            <v>JACAREZINHO</v>
          </cell>
        </row>
        <row r="74">
          <cell r="C74" t="str">
            <v>JAGUAPITÃ</v>
          </cell>
        </row>
        <row r="75">
          <cell r="C75" t="str">
            <v>JAGUARIAIVA</v>
          </cell>
        </row>
        <row r="76">
          <cell r="C76" t="str">
            <v>JANDAIA DO SUL</v>
          </cell>
        </row>
        <row r="77">
          <cell r="C77" t="str">
            <v>LAPA</v>
          </cell>
        </row>
        <row r="78">
          <cell r="C78" t="str">
            <v>LARANJEIRAS DO SUL</v>
          </cell>
        </row>
        <row r="79">
          <cell r="C79" t="str">
            <v>LOANDA</v>
          </cell>
        </row>
        <row r="80">
          <cell r="C80" t="str">
            <v xml:space="preserve">LONDRINA </v>
          </cell>
        </row>
        <row r="81">
          <cell r="C81" t="str">
            <v>MAMBORE</v>
          </cell>
        </row>
        <row r="82">
          <cell r="C82" t="str">
            <v>MANDAGUAÇU</v>
          </cell>
        </row>
        <row r="83">
          <cell r="C83" t="str">
            <v>MANDAGUARI</v>
          </cell>
        </row>
        <row r="84">
          <cell r="C84" t="str">
            <v>MANDIRITUBA</v>
          </cell>
        </row>
        <row r="85">
          <cell r="C85" t="str">
            <v>MANGUEIRINHA</v>
          </cell>
        </row>
        <row r="86">
          <cell r="C86" t="str">
            <v>MAR. CANDIDO RONDON</v>
          </cell>
        </row>
        <row r="87">
          <cell r="C87" t="str">
            <v>MARIALVA</v>
          </cell>
        </row>
        <row r="88">
          <cell r="C88" t="str">
            <v>MARINGA</v>
          </cell>
        </row>
        <row r="89">
          <cell r="C89" t="str">
            <v>MARMELEIRO</v>
          </cell>
        </row>
        <row r="90">
          <cell r="C90" t="str">
            <v>MATELÂNDIA</v>
          </cell>
        </row>
        <row r="91">
          <cell r="C91" t="str">
            <v>MATINHOS (PAT)</v>
          </cell>
        </row>
        <row r="92">
          <cell r="C92" t="str">
            <v>MEDIANEIRA</v>
          </cell>
        </row>
        <row r="93">
          <cell r="C93" t="str">
            <v>MORRETES</v>
          </cell>
        </row>
        <row r="94">
          <cell r="C94" t="str">
            <v>NOVA ESPERANCA</v>
          </cell>
        </row>
        <row r="95">
          <cell r="C95" t="str">
            <v xml:space="preserve">NOVA LONDRINA </v>
          </cell>
        </row>
        <row r="96">
          <cell r="C96" t="str">
            <v>PALMAS</v>
          </cell>
        </row>
        <row r="97">
          <cell r="C97" t="str">
            <v>PALMEIRA</v>
          </cell>
        </row>
        <row r="98">
          <cell r="C98" t="str">
            <v>PALOTINA</v>
          </cell>
        </row>
        <row r="99">
          <cell r="C99" t="str">
            <v>PARAISO DO NORTE</v>
          </cell>
        </row>
        <row r="100">
          <cell r="C100" t="str">
            <v>PARANAGUA</v>
          </cell>
        </row>
        <row r="101">
          <cell r="C101" t="str">
            <v>PARANAVAI</v>
          </cell>
        </row>
        <row r="102">
          <cell r="C102" t="str">
            <v>PATO BRANCO</v>
          </cell>
        </row>
        <row r="103">
          <cell r="C103" t="str">
            <v>PEABIRU</v>
          </cell>
        </row>
        <row r="104">
          <cell r="C104" t="str">
            <v>PIEN</v>
          </cell>
        </row>
        <row r="105">
          <cell r="C105" t="str">
            <v>PINHAIS</v>
          </cell>
        </row>
        <row r="106">
          <cell r="C106" t="str">
            <v>PINHÃO</v>
          </cell>
        </row>
        <row r="107">
          <cell r="C107" t="str">
            <v>PIRAÍ DO SUL</v>
          </cell>
        </row>
        <row r="108">
          <cell r="C108" t="str">
            <v>PIRAQUARA(PAR)</v>
          </cell>
        </row>
        <row r="109">
          <cell r="C109" t="str">
            <v>PITANGA</v>
          </cell>
        </row>
        <row r="110">
          <cell r="C110" t="str">
            <v xml:space="preserve">PONTA GROSSA </v>
          </cell>
        </row>
        <row r="111">
          <cell r="C111" t="str">
            <v>PONTAL DO PARANÁ</v>
          </cell>
        </row>
        <row r="112">
          <cell r="C112" t="str">
            <v>PORECATU</v>
          </cell>
        </row>
        <row r="113">
          <cell r="C113" t="str">
            <v>PRUDENTOPOLIS</v>
          </cell>
        </row>
        <row r="114">
          <cell r="C114" t="str">
            <v>QUATRO BARRAS</v>
          </cell>
        </row>
        <row r="115">
          <cell r="C115" t="str">
            <v>QUEDAS DO IGUAÇU</v>
          </cell>
        </row>
        <row r="116">
          <cell r="C116" t="str">
            <v>QUITANDINHA</v>
          </cell>
        </row>
        <row r="117">
          <cell r="C117" t="str">
            <v>REALEZA</v>
          </cell>
        </row>
        <row r="118">
          <cell r="C118" t="str">
            <v>RESERVA DO IGUAÇU</v>
          </cell>
        </row>
        <row r="119">
          <cell r="C119" t="str">
            <v>RIBEIRAO CLARO</v>
          </cell>
        </row>
        <row r="120">
          <cell r="C120" t="str">
            <v>RIO BONITO DO IGUAÇU</v>
          </cell>
        </row>
        <row r="121">
          <cell r="C121" t="str">
            <v>RIO BRANCO DO SUL</v>
          </cell>
        </row>
        <row r="122">
          <cell r="C122" t="str">
            <v>RIO NEGRO</v>
          </cell>
        </row>
        <row r="123">
          <cell r="C123" t="str">
            <v>ROLANDIA</v>
          </cell>
        </row>
        <row r="124">
          <cell r="C124" t="str">
            <v>SANTA HELENA</v>
          </cell>
        </row>
        <row r="125">
          <cell r="C125" t="str">
            <v>SÃO JOÃO DO IVAI</v>
          </cell>
        </row>
        <row r="126">
          <cell r="C126" t="str">
            <v xml:space="preserve">SÃO JOSE DOS PINHAIS </v>
          </cell>
        </row>
        <row r="127">
          <cell r="C127" t="str">
            <v>SAO MATEUS DO SUL</v>
          </cell>
        </row>
        <row r="128">
          <cell r="C128" t="str">
            <v>SÃO MIGUEL DO IGUAÇU</v>
          </cell>
        </row>
        <row r="129">
          <cell r="C129" t="str">
            <v>SARANDI</v>
          </cell>
        </row>
        <row r="130">
          <cell r="C130" t="str">
            <v>SENGÉS</v>
          </cell>
        </row>
        <row r="131">
          <cell r="C131" t="str">
            <v>SIQUEIRA CAMPOS</v>
          </cell>
        </row>
        <row r="132">
          <cell r="C132" t="str">
            <v>STA TEREZA DO OESTE</v>
          </cell>
        </row>
        <row r="133">
          <cell r="C133" t="str">
            <v>STO. ANTONIO DA PLATINA</v>
          </cell>
        </row>
        <row r="134">
          <cell r="C134" t="str">
            <v>STO ANTONIO DO PARAISO</v>
          </cell>
        </row>
        <row r="135">
          <cell r="C135" t="str">
            <v>STO. ANTONIO DO SUDOESTE</v>
          </cell>
        </row>
        <row r="136">
          <cell r="C136" t="str">
            <v>TELEMACO BORBA</v>
          </cell>
        </row>
        <row r="137">
          <cell r="C137" t="str">
            <v>TERRA BOA</v>
          </cell>
        </row>
        <row r="138">
          <cell r="C138" t="str">
            <v>TERRA RICA</v>
          </cell>
        </row>
        <row r="139">
          <cell r="C139" t="str">
            <v>TIBAGI</v>
          </cell>
        </row>
        <row r="140">
          <cell r="C140" t="str">
            <v>TIJUCAS DO SUL</v>
          </cell>
        </row>
        <row r="141">
          <cell r="C141" t="str">
            <v>TOLEDO</v>
          </cell>
        </row>
        <row r="142">
          <cell r="C142" t="str">
            <v>TUNAS DO PARANÁ</v>
          </cell>
        </row>
        <row r="143">
          <cell r="C143" t="str">
            <v>UBIRATÃ</v>
          </cell>
        </row>
        <row r="144">
          <cell r="C144" t="str">
            <v>UMUARAMA</v>
          </cell>
        </row>
        <row r="145">
          <cell r="C145" t="str">
            <v>UNIAO DA VITORIA</v>
          </cell>
        </row>
        <row r="146">
          <cell r="C146" t="str">
            <v>VERA CRUZ D'OESTE</v>
          </cell>
        </row>
        <row r="147">
          <cell r="C147" t="str">
            <v>VIRMOND</v>
          </cell>
        </row>
        <row r="148">
          <cell r="C148" t="str">
            <v>WENCESLAU BRAZ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MEE"/>
      <sheetName val="Alterações"/>
      <sheetName val="BD-1"/>
      <sheetName val="BD-2"/>
      <sheetName val="DEMONSTRATIVO"/>
      <sheetName val="R"/>
      <sheetName val="1"/>
      <sheetName val="1A"/>
      <sheetName val="2"/>
      <sheetName val="2A."/>
      <sheetName val="3"/>
      <sheetName val="3A"/>
      <sheetName val="4"/>
      <sheetName val="4A"/>
      <sheetName val="5"/>
      <sheetName val="5A"/>
      <sheetName val="6"/>
      <sheetName val="6A"/>
      <sheetName val="7"/>
      <sheetName val="7A"/>
      <sheetName val="8"/>
      <sheetName val="8A"/>
      <sheetName val="9"/>
      <sheetName val="9A"/>
      <sheetName val="10"/>
      <sheetName val="10A"/>
      <sheetName val="11"/>
      <sheetName val="11A"/>
      <sheetName val="12"/>
      <sheetName val="12A"/>
      <sheetName val="13"/>
      <sheetName val="13A"/>
      <sheetName val="14"/>
      <sheetName val="14A"/>
      <sheetName val="15"/>
      <sheetName val="15A"/>
      <sheetName val="16"/>
      <sheetName val="16A"/>
      <sheetName val="17"/>
      <sheetName val="17A"/>
      <sheetName val="MEE"/>
      <sheetName val="Outras CCTs"/>
      <sheetName val="2A"/>
      <sheetName val="2B"/>
      <sheetName val="3B"/>
    </sheetNames>
    <sheetDataSet>
      <sheetData sheetId="0">
        <row r="3">
          <cell r="A3" t="str">
            <v>Abafador de ruídos</v>
          </cell>
        </row>
        <row r="4">
          <cell r="A4" t="str">
            <v>Açucar refinado 1kg</v>
          </cell>
        </row>
        <row r="5">
          <cell r="A5" t="str">
            <v>Açucareiro inox</v>
          </cell>
        </row>
        <row r="6">
          <cell r="A6" t="str">
            <v>Adoçante 100ml</v>
          </cell>
        </row>
        <row r="7">
          <cell r="A7" t="str">
            <v>Aguá mineral 20 litros</v>
          </cell>
        </row>
        <row r="8">
          <cell r="A8" t="str">
            <v>Água sanitária 1 litro</v>
          </cell>
        </row>
        <row r="9">
          <cell r="A9" t="str">
            <v>Água sanitária 5 litros</v>
          </cell>
        </row>
        <row r="10">
          <cell r="A10" t="str">
            <v>Àguarraz 1 litro</v>
          </cell>
        </row>
        <row r="11">
          <cell r="A11" t="str">
            <v>Álcool 70% INPM 1 litro</v>
          </cell>
        </row>
        <row r="12">
          <cell r="A12" t="str">
            <v>Álcool gel 500 ml</v>
          </cell>
        </row>
        <row r="13">
          <cell r="A13" t="str">
            <v>Alcool isopropilico 1litro</v>
          </cell>
        </row>
        <row r="14">
          <cell r="A14" t="str">
            <v>Álcool líquido 1 litro (92,8 INPM)</v>
          </cell>
        </row>
        <row r="15">
          <cell r="A15" t="str">
            <v>Álcool líquido 500ml</v>
          </cell>
        </row>
        <row r="16">
          <cell r="A16" t="str">
            <v>Algemas</v>
          </cell>
        </row>
        <row r="17">
          <cell r="A17" t="str">
            <v>Algodão</v>
          </cell>
        </row>
        <row r="18">
          <cell r="A18" t="str">
            <v>Alicate 1/2 cana 8" - 10505504 (FL)</v>
          </cell>
        </row>
        <row r="19">
          <cell r="A19" t="str">
            <v>Alicate 1/2 cana reto 6" 1000V</v>
          </cell>
        </row>
        <row r="20">
          <cell r="A20" t="str">
            <v>Alicate bico chato 6" 44006/106</v>
          </cell>
        </row>
        <row r="21">
          <cell r="A21" t="str">
            <v>Alicate bico curvo 6" 44073/101</v>
          </cell>
        </row>
        <row r="22">
          <cell r="A22" t="str">
            <v>Alicate bomba d´água 44038/110</v>
          </cell>
        </row>
        <row r="23">
          <cell r="A23" t="str">
            <v>Alicate corte diagonal 6" C. V. 1000V. (FL)</v>
          </cell>
        </row>
        <row r="24">
          <cell r="A24" t="str">
            <v>Alicate corte diagonal 6" C. V. PLUS (FL)</v>
          </cell>
        </row>
        <row r="25">
          <cell r="A25" t="str">
            <v>Alicate corte diagonal 7" 1000V. CONSTRUT.</v>
          </cell>
        </row>
        <row r="26">
          <cell r="A26" t="str">
            <v>Alicate corte frontal 6" CVR PLUS (FL)</v>
          </cell>
        </row>
        <row r="27">
          <cell r="A27" t="str">
            <v>Alicate pressão 10" 44012/110</v>
          </cell>
        </row>
        <row r="28">
          <cell r="A28" t="str">
            <v>Alicate rebitador plus preto</v>
          </cell>
        </row>
        <row r="29">
          <cell r="A29" t="str">
            <v>Alicate universal prof. 7" 44000/107 [B]</v>
          </cell>
        </row>
        <row r="30">
          <cell r="A30" t="str">
            <v>Alicate universal prof. 8" 44000/108 [B]</v>
          </cell>
        </row>
        <row r="31">
          <cell r="A31" t="str">
            <v>Alvejante cloro 1 litro</v>
          </cell>
        </row>
        <row r="32">
          <cell r="A32" t="str">
            <v>Alvejante cloro líquido 5 litros</v>
          </cell>
        </row>
        <row r="33">
          <cell r="A33" t="str">
            <v>Alvejante linha hospitalar cloro 1 litro</v>
          </cell>
        </row>
        <row r="34">
          <cell r="A34" t="str">
            <v>Amaciante 2 litros</v>
          </cell>
        </row>
        <row r="35">
          <cell r="A35" t="str">
            <v>Amaciante de roupas 500 ml</v>
          </cell>
        </row>
        <row r="36">
          <cell r="A36" t="str">
            <v>Amaciante de roupas floral 5 litros</v>
          </cell>
        </row>
        <row r="37">
          <cell r="A37" t="str">
            <v>Amoniaco 5 litros</v>
          </cell>
        </row>
        <row r="38">
          <cell r="A38" t="str">
            <v>Analgésico</v>
          </cell>
        </row>
        <row r="39">
          <cell r="A39" t="str">
            <v xml:space="preserve">Ancinho aço para jardim </v>
          </cell>
        </row>
        <row r="40">
          <cell r="A40" t="str">
            <v>Anti-inflamatório</v>
          </cell>
        </row>
        <row r="41">
          <cell r="A41" t="str">
            <v>Antitérmico</v>
          </cell>
        </row>
        <row r="42">
          <cell r="A42" t="str">
            <v>Aparador de grama 110w com fio Nylon</v>
          </cell>
        </row>
        <row r="43">
          <cell r="A43" t="str">
            <v>Aparelho limpa canto</v>
          </cell>
        </row>
        <row r="44">
          <cell r="A44" t="str">
            <v>Apito de trânsito</v>
          </cell>
        </row>
        <row r="45">
          <cell r="A45" t="str">
            <v>Aplicador de cera 25cm com cabo</v>
          </cell>
        </row>
        <row r="46">
          <cell r="A46" t="str">
            <v>Aplicador de cera 35cm com cabo</v>
          </cell>
        </row>
        <row r="47">
          <cell r="A47" t="str">
            <v>Aplicador de cera 45cm com cabo</v>
          </cell>
        </row>
        <row r="48">
          <cell r="A48" t="str">
            <v>Aplicador de cera com cabo (Passador cera completo - Kit)</v>
          </cell>
        </row>
        <row r="49">
          <cell r="A49" t="str">
            <v>Arco serra regulavel 12" 44033/012</v>
          </cell>
        </row>
        <row r="50">
          <cell r="A50" t="str">
            <v>Aspirador de água doméstico</v>
          </cell>
        </row>
        <row r="51">
          <cell r="A51" t="str">
            <v>Aspirador de água doméstico</v>
          </cell>
        </row>
        <row r="52">
          <cell r="A52" t="str">
            <v>Aspirador de pó doméstico</v>
          </cell>
        </row>
        <row r="53">
          <cell r="A53" t="str">
            <v>Aspirador de pó profissional</v>
          </cell>
        </row>
        <row r="54">
          <cell r="A54" t="str">
            <v>Avental de raspa para jardineiro</v>
          </cell>
        </row>
        <row r="55">
          <cell r="A55" t="str">
            <v>Avental de raspa sem emenda (CA: 8393) - GLH</v>
          </cell>
        </row>
        <row r="56">
          <cell r="A56" t="str">
            <v>Avental para jardineiro</v>
          </cell>
        </row>
        <row r="57">
          <cell r="A57" t="str">
            <v xml:space="preserve">Avental segurança de vinil (CA: 10101) </v>
          </cell>
        </row>
        <row r="58">
          <cell r="A58" t="str">
            <v>Balde construção plastico 12 litros</v>
          </cell>
        </row>
        <row r="59">
          <cell r="A59" t="str">
            <v>Balde espremedor doblo NY 108 AM 30 litros</v>
          </cell>
        </row>
        <row r="60">
          <cell r="A60" t="str">
            <v>Balde para concreto 12 litros</v>
          </cell>
        </row>
        <row r="61">
          <cell r="A61" t="str">
            <v>Balde plástico de 08 litros</v>
          </cell>
        </row>
        <row r="62">
          <cell r="A62" t="str">
            <v>Balde plástico de 10 litros</v>
          </cell>
        </row>
        <row r="63">
          <cell r="A63" t="str">
            <v>Balde plástico de 15 litros</v>
          </cell>
        </row>
        <row r="64">
          <cell r="A64" t="str">
            <v>Balde plástico de 20 litros</v>
          </cell>
        </row>
        <row r="65">
          <cell r="A65" t="str">
            <v>Bandeija inox redonda</v>
          </cell>
        </row>
        <row r="66">
          <cell r="A66" t="str">
            <v>Bebedouro automático refrigerado</v>
          </cell>
        </row>
        <row r="67">
          <cell r="A67" t="str">
            <v>Binóculos</v>
          </cell>
        </row>
        <row r="68">
          <cell r="A68" t="str">
            <v>Blazer</v>
          </cell>
        </row>
        <row r="69">
          <cell r="A69" t="str">
            <v>Blusa de lã</v>
          </cell>
        </row>
        <row r="70">
          <cell r="A70" t="str">
            <v>Bomba para graxa manual 500g</v>
          </cell>
        </row>
        <row r="71">
          <cell r="A71" t="str">
            <v>Botas de borracha</v>
          </cell>
        </row>
        <row r="72">
          <cell r="A72" t="str">
            <v>Botinacom bico de aço e palmilha e proteção metatarso</v>
          </cell>
        </row>
        <row r="73">
          <cell r="A73" t="str">
            <v>Broxa média</v>
          </cell>
        </row>
        <row r="74">
          <cell r="A74" t="str">
            <v>Cabo enxada oval 1,25m</v>
          </cell>
        </row>
        <row r="75">
          <cell r="A75" t="str">
            <v>Cabo foice 1,00m</v>
          </cell>
        </row>
        <row r="76">
          <cell r="A76" t="str">
            <v>Cabo machado 1,00m</v>
          </cell>
        </row>
        <row r="77">
          <cell r="A77" t="str">
            <v>Cabo pá juntar 1,25m</v>
          </cell>
        </row>
        <row r="78">
          <cell r="A78" t="str">
            <v>Cabo picareta 1,00m</v>
          </cell>
        </row>
        <row r="79">
          <cell r="A79" t="str">
            <v>Café em pó 500 gramas</v>
          </cell>
        </row>
        <row r="80">
          <cell r="A80" t="str">
            <v>Caixa de ferramentas (alicate, chave de fenda, pincel, etc.)</v>
          </cell>
        </row>
        <row r="81">
          <cell r="A81" t="str">
            <v>Caixa ferramenta  7G. 50cm 507F</v>
          </cell>
        </row>
        <row r="82">
          <cell r="A82" t="str">
            <v>Calça  (Social)</v>
          </cell>
        </row>
        <row r="83">
          <cell r="A83" t="str">
            <v>Calça impermeável</v>
          </cell>
        </row>
        <row r="84">
          <cell r="A84" t="str">
            <v>Camisa - MC</v>
          </cell>
        </row>
        <row r="85">
          <cell r="A85" t="str">
            <v>Camisa - ML</v>
          </cell>
        </row>
        <row r="86">
          <cell r="A86" t="str">
            <v>Caneleira o par</v>
          </cell>
        </row>
        <row r="87">
          <cell r="A87" t="str">
            <v xml:space="preserve">Capa chuva PVC c/ manga forrada "G" </v>
          </cell>
        </row>
        <row r="88">
          <cell r="A88" t="str">
            <v>Capa de chuva</v>
          </cell>
        </row>
        <row r="89">
          <cell r="A89" t="str">
            <v>Capa de chuva</v>
          </cell>
        </row>
        <row r="90">
          <cell r="A90" t="str">
            <v>Capacete</v>
          </cell>
        </row>
        <row r="91">
          <cell r="A91" t="str">
            <v>Capacetes alpinista</v>
          </cell>
        </row>
        <row r="92">
          <cell r="A92" t="str">
            <v>Carrinho com balde espremedor</v>
          </cell>
        </row>
        <row r="93">
          <cell r="A93" t="str">
            <v>Carrinho de copa</v>
          </cell>
        </row>
        <row r="94">
          <cell r="A94" t="str">
            <v xml:space="preserve">Carrinho de mão </v>
          </cell>
        </row>
        <row r="95">
          <cell r="A95" t="str">
            <v>Carrinho funcional</v>
          </cell>
        </row>
        <row r="96">
          <cell r="A96" t="str">
            <v>Carrinho mop umido completo (balde, espr, 32lt refil, cabo alum e suporte)</v>
          </cell>
        </row>
        <row r="97">
          <cell r="A97" t="str">
            <v>Carro de mão c/ roda de pneu 3,25</v>
          </cell>
        </row>
        <row r="98">
          <cell r="A98" t="str">
            <v>Cartucheira (para o kit de limpeza de vidros)</v>
          </cell>
        </row>
        <row r="99">
          <cell r="A99" t="str">
            <v>Cavadeira articulada 2 cabos (**)</v>
          </cell>
        </row>
        <row r="100">
          <cell r="A100" t="str">
            <v>Cera auto tráfego incolor 5 litros</v>
          </cell>
        </row>
        <row r="101">
          <cell r="A101" t="str">
            <v>Cera automotiva 400g</v>
          </cell>
        </row>
        <row r="102">
          <cell r="A102" t="str">
            <v>Cera impermeabilizante 5 litros</v>
          </cell>
        </row>
        <row r="103">
          <cell r="A103" t="str">
            <v>Cera incolor 5 litros</v>
          </cell>
        </row>
        <row r="104">
          <cell r="A104" t="str">
            <v>Cera líquida amarela 5 litros</v>
          </cell>
        </row>
        <row r="105">
          <cell r="A105" t="str">
            <v>Cera líquida especial 5 litros</v>
          </cell>
        </row>
        <row r="106">
          <cell r="A106" t="str">
            <v>Cera líquida incolor 5 litros</v>
          </cell>
        </row>
        <row r="107">
          <cell r="A107" t="str">
            <v>Cera líquida incolor 5 litros</v>
          </cell>
        </row>
        <row r="108">
          <cell r="A108" t="str">
            <v>Cera líquida incolor 750ml</v>
          </cell>
        </row>
        <row r="109">
          <cell r="A109" t="str">
            <v>Chás (diversos sabores de boa qualidade)</v>
          </cell>
        </row>
        <row r="110">
          <cell r="A110" t="str">
            <v>Chave ajustavél fosfatizada 06"</v>
          </cell>
        </row>
        <row r="111">
          <cell r="A111" t="str">
            <v>Chave de fenda 03X075 44110/110</v>
          </cell>
        </row>
        <row r="112">
          <cell r="A112" t="str">
            <v>Chave de fenda 05X126 44110/122 [B]</v>
          </cell>
        </row>
        <row r="113">
          <cell r="A113" t="str">
            <v>Chave de fenda 05X150 44110/132 - 44110/032</v>
          </cell>
        </row>
        <row r="114">
          <cell r="A114" t="str">
            <v>Chave de fenda 08X200 44110/143</v>
          </cell>
        </row>
        <row r="115">
          <cell r="A115" t="str">
            <v>Chave de fenda 09X250 44110/152</v>
          </cell>
        </row>
        <row r="116">
          <cell r="A116" t="str">
            <v>Chave de fenda isolada 03X160 44126/013 (FL)</v>
          </cell>
        </row>
        <row r="117">
          <cell r="A117" t="str">
            <v>Chave de fenda toco 05X38 44111/101</v>
          </cell>
        </row>
        <row r="118">
          <cell r="A118" t="str">
            <v>chave grifo 18" americana</v>
          </cell>
        </row>
        <row r="119">
          <cell r="A119" t="str">
            <v>Chave lavatório</v>
          </cell>
        </row>
        <row r="120">
          <cell r="A120" t="str">
            <v>Chave phillips 03X075 44112/110 [B]</v>
          </cell>
        </row>
        <row r="121">
          <cell r="A121" t="str">
            <v>Chave phillips 05X100 44112/021 [B]</v>
          </cell>
        </row>
        <row r="122">
          <cell r="A122" t="str">
            <v>Chave phillips 05X150 44112/122 [B]</v>
          </cell>
        </row>
        <row r="123">
          <cell r="A123" t="str">
            <v>Chave phillips 06X150 44112/131 [B]</v>
          </cell>
        </row>
        <row r="124">
          <cell r="A124" t="str">
            <v>Chave phillips 08X150 44112/141 [B]</v>
          </cell>
        </row>
        <row r="125">
          <cell r="A125" t="str">
            <v>Chave phillips toco 05X38 44113/101</v>
          </cell>
        </row>
        <row r="126">
          <cell r="A126" t="str">
            <v>Chave teste cristal (FL)</v>
          </cell>
        </row>
        <row r="127">
          <cell r="A127" t="str">
            <v>Cinto</v>
          </cell>
        </row>
        <row r="128">
          <cell r="A128" t="str">
            <v>Cinto de segurança para escada</v>
          </cell>
        </row>
        <row r="129">
          <cell r="A129" t="str">
            <v>Cinto paraquedista</v>
          </cell>
        </row>
        <row r="130">
          <cell r="A130" t="str">
            <v>Cintos de segurança (para jardineiro)</v>
          </cell>
        </row>
        <row r="131">
          <cell r="A131" t="str">
            <v>Cloro líquido 5 litros</v>
          </cell>
        </row>
        <row r="132">
          <cell r="A132" t="str">
            <v>Colete refletivo</v>
          </cell>
        </row>
        <row r="133">
          <cell r="A133" t="str">
            <v>Colher de pedreiro</v>
          </cell>
        </row>
        <row r="134">
          <cell r="A134" t="str">
            <v>Colher pedreiro 08" Canto red.</v>
          </cell>
        </row>
        <row r="135">
          <cell r="A135" t="str">
            <v>Colher pedreiro 10" Canto red.</v>
          </cell>
        </row>
        <row r="136">
          <cell r="A136" t="str">
            <v>Cones para segurança</v>
          </cell>
        </row>
        <row r="137">
          <cell r="A137" t="str">
            <v>Contentor lixo 100 litros</v>
          </cell>
        </row>
        <row r="138">
          <cell r="A138" t="str">
            <v>Copo isopor 180 ml c/25</v>
          </cell>
        </row>
        <row r="139">
          <cell r="A139" t="str">
            <v>Copo isopor 70 ml c/20</v>
          </cell>
        </row>
        <row r="140">
          <cell r="A140" t="str">
            <v>Copo plástico 180 ml c/100</v>
          </cell>
        </row>
        <row r="141">
          <cell r="A141" t="str">
            <v>Copo plástico 200 ml c/100</v>
          </cell>
        </row>
        <row r="142">
          <cell r="A142" t="str">
            <v>Copo plástico 50 ml c/100</v>
          </cell>
        </row>
        <row r="143">
          <cell r="A143" t="str">
            <v>Corda 100m</v>
          </cell>
        </row>
        <row r="144">
          <cell r="A144" t="str">
            <v>Cortador de grama (fio de nylon)</v>
          </cell>
        </row>
        <row r="145">
          <cell r="A145" t="str">
            <v>Creolina líquida 750ml</v>
          </cell>
        </row>
        <row r="146">
          <cell r="A146" t="str">
            <v>Cri Cri</v>
          </cell>
        </row>
        <row r="147">
          <cell r="A147" t="str">
            <v xml:space="preserve">Cultivador (3 pontas) </v>
          </cell>
        </row>
        <row r="148">
          <cell r="A148" t="str">
            <v>Curativo adesivos</v>
          </cell>
        </row>
        <row r="149">
          <cell r="A149" t="str">
            <v>Desempenadeira</v>
          </cell>
        </row>
        <row r="150">
          <cell r="A150" t="str">
            <v>Desempenadeira aço dentada</v>
          </cell>
        </row>
        <row r="151">
          <cell r="A151" t="str">
            <v>Desempenadeira aço lisa 477</v>
          </cell>
        </row>
        <row r="152">
          <cell r="A152" t="str">
            <v>Desempenadeira mad. lisa 29X18</v>
          </cell>
        </row>
        <row r="153">
          <cell r="A153" t="str">
            <v xml:space="preserve">Desempenadeira palst. c/ espuma 29X18 </v>
          </cell>
        </row>
        <row r="154">
          <cell r="A154" t="str">
            <v xml:space="preserve">Desempenadeira plast. lisa 26X15 </v>
          </cell>
        </row>
        <row r="155">
          <cell r="A155" t="str">
            <v>Desengraxante 5 litros</v>
          </cell>
        </row>
        <row r="156">
          <cell r="A156" t="str">
            <v>Desengraxante concentrado 5 litros</v>
          </cell>
        </row>
        <row r="157">
          <cell r="A157" t="str">
            <v>Desengraxante concentrado 5 litros</v>
          </cell>
        </row>
        <row r="158">
          <cell r="A158" t="str">
            <v>Desengraxante neutro, bombona 5 litros</v>
          </cell>
        </row>
        <row r="159">
          <cell r="A159" t="str">
            <v>Desengraxante/removedor natural 5 litros</v>
          </cell>
        </row>
        <row r="160">
          <cell r="A160" t="str">
            <v>Desentupidor para pia</v>
          </cell>
        </row>
        <row r="161">
          <cell r="A161" t="str">
            <v>Desentupidor para vaso sanitário</v>
          </cell>
        </row>
        <row r="162">
          <cell r="A162" t="str">
            <v>Desinfetante aromatizado 5 litros</v>
          </cell>
        </row>
        <row r="163">
          <cell r="A163" t="str">
            <v>Desinfetante de eucalipto 5 litros</v>
          </cell>
        </row>
        <row r="164">
          <cell r="A164" t="str">
            <v>Desinfetante linha hospitalar 5 litros</v>
          </cell>
        </row>
        <row r="165">
          <cell r="A165" t="str">
            <v xml:space="preserve">Desodorizador de ar aerosol 440 ml </v>
          </cell>
        </row>
        <row r="166">
          <cell r="A166" t="str">
            <v>Desodorizador sanitário em pastilha adesiva, caixa c/ 3 unidades</v>
          </cell>
        </row>
        <row r="167">
          <cell r="A167" t="str">
            <v>Detector metais tipo raquete</v>
          </cell>
        </row>
        <row r="168">
          <cell r="A168" t="str">
            <v>Detergente 5 litros</v>
          </cell>
        </row>
        <row r="169">
          <cell r="A169" t="str">
            <v>Detergente 500 ml</v>
          </cell>
        </row>
        <row r="170">
          <cell r="A170" t="str">
            <v>Detergente amoniacal 5 litros</v>
          </cell>
        </row>
        <row r="171">
          <cell r="A171" t="str">
            <v>Detergente amoniaco 5 litros</v>
          </cell>
        </row>
        <row r="172">
          <cell r="A172" t="str">
            <v>Detergente campestre concentrado 5 litros</v>
          </cell>
        </row>
        <row r="173">
          <cell r="A173" t="str">
            <v>Detergente concentrado vulcano lavanda/floral 5 litros</v>
          </cell>
        </row>
        <row r="174">
          <cell r="A174" t="str">
            <v>Detergente desengordurante 5 litros</v>
          </cell>
        </row>
        <row r="175">
          <cell r="A175" t="str">
            <v>Detergente linha hospitalar 5 litros concentrado (rendimento 50 litros)</v>
          </cell>
        </row>
        <row r="176">
          <cell r="A176" t="str">
            <v>Detergente para limpeza de alumínio 5 litros</v>
          </cell>
        </row>
        <row r="177">
          <cell r="A177" t="str">
            <v>Disco 35 bege lustrador</v>
          </cell>
        </row>
        <row r="178">
          <cell r="A178" t="str">
            <v>Disco 35 branco lustrador</v>
          </cell>
        </row>
        <row r="179">
          <cell r="A179" t="str">
            <v>Disco 35 preto removedor</v>
          </cell>
        </row>
        <row r="180">
          <cell r="A180" t="str">
            <v>Disco 35 verde limpador</v>
          </cell>
        </row>
        <row r="181">
          <cell r="A181" t="str">
            <v>Disco 41 bege lustrador</v>
          </cell>
        </row>
        <row r="182">
          <cell r="A182" t="str">
            <v>Disco 41 branco lustrador</v>
          </cell>
        </row>
        <row r="183">
          <cell r="A183" t="str">
            <v>Disco 41 preto removedor</v>
          </cell>
        </row>
        <row r="184">
          <cell r="A184" t="str">
            <v>Disco 41 verde limpador</v>
          </cell>
        </row>
        <row r="185">
          <cell r="A185" t="str">
            <v xml:space="preserve">Disco 48 bege limpador </v>
          </cell>
        </row>
        <row r="186">
          <cell r="A186" t="str">
            <v>Disco 48 branco lustrador</v>
          </cell>
        </row>
        <row r="187">
          <cell r="A187" t="str">
            <v>Disco 48 preto removedor</v>
          </cell>
        </row>
        <row r="188">
          <cell r="A188" t="str">
            <v>Disco 48 verde limpador</v>
          </cell>
        </row>
        <row r="189">
          <cell r="A189" t="str">
            <v>Disco vermelho para polir, limpar pisos e restabelecer brilho</v>
          </cell>
        </row>
        <row r="190">
          <cell r="A190" t="str">
            <v>Dispenser papel toalha bobina</v>
          </cell>
        </row>
        <row r="191">
          <cell r="A191" t="str">
            <v>Dispenser papel toalha interfolhado</v>
          </cell>
        </row>
        <row r="192">
          <cell r="A192" t="str">
            <v xml:space="preserve">Dispenser sabonete </v>
          </cell>
        </row>
        <row r="193">
          <cell r="A193" t="str">
            <v>Dispenser sabonete líquido</v>
          </cell>
        </row>
        <row r="194">
          <cell r="A194" t="str">
            <v>Enceradeira - mod. C35</v>
          </cell>
        </row>
        <row r="195">
          <cell r="A195" t="str">
            <v>Enceradeira industrial - (OI 3500 220V)</v>
          </cell>
        </row>
        <row r="196">
          <cell r="A196" t="str">
            <v>Enceradeira industrial 350</v>
          </cell>
        </row>
        <row r="197">
          <cell r="A197" t="str">
            <v>Enceradeira industrial 410</v>
          </cell>
        </row>
        <row r="198">
          <cell r="A198" t="str">
            <v>Enceradeira industrial 510</v>
          </cell>
        </row>
        <row r="199">
          <cell r="A199" t="str">
            <v>Enceradeira pequena</v>
          </cell>
        </row>
        <row r="200">
          <cell r="A200" t="str">
            <v>Enxada com cabo (nº 16 ou 18) - Fuzil</v>
          </cell>
        </row>
        <row r="201">
          <cell r="A201" t="str">
            <v>Enxada olho oval 19cm (**)</v>
          </cell>
        </row>
        <row r="202">
          <cell r="A202" t="str">
            <v>Enxada pequena</v>
          </cell>
        </row>
        <row r="203">
          <cell r="A203" t="str">
            <v xml:space="preserve">Enxadão com cabo </v>
          </cell>
        </row>
        <row r="204">
          <cell r="A204" t="str">
            <v xml:space="preserve">Escada alumínio 12 degraus </v>
          </cell>
        </row>
        <row r="205">
          <cell r="A205" t="str">
            <v>Escada aluminio 18 degraus</v>
          </cell>
        </row>
        <row r="206">
          <cell r="A206" t="str">
            <v>Escada aluminio 3 degraus</v>
          </cell>
        </row>
        <row r="207">
          <cell r="A207" t="str">
            <v xml:space="preserve">Escada aluminio 3 degraus </v>
          </cell>
        </row>
        <row r="208">
          <cell r="A208" t="str">
            <v xml:space="preserve">Escada madeira 10 degraus </v>
          </cell>
        </row>
        <row r="209">
          <cell r="A209" t="str">
            <v>Escada madeira 18 degraus</v>
          </cell>
        </row>
        <row r="210">
          <cell r="A210" t="str">
            <v>Escada madeira 7 degraus</v>
          </cell>
        </row>
        <row r="211">
          <cell r="A211" t="str">
            <v>Escada tipo "A" 05 degraus</v>
          </cell>
        </row>
        <row r="212">
          <cell r="A212" t="str">
            <v>Escada tipo ''A'' 06 degraus</v>
          </cell>
        </row>
        <row r="213">
          <cell r="A213" t="str">
            <v>Escada tipo ''A'' 07 degraus</v>
          </cell>
        </row>
        <row r="214">
          <cell r="A214" t="str">
            <v>Escova 400</v>
          </cell>
        </row>
        <row r="215">
          <cell r="A215" t="str">
            <v>Escova de mão</v>
          </cell>
        </row>
        <row r="216">
          <cell r="A216" t="str">
            <v xml:space="preserve">Escova de nylon 350 </v>
          </cell>
        </row>
        <row r="217">
          <cell r="A217" t="str">
            <v>Escova de pelo 350</v>
          </cell>
        </row>
        <row r="218">
          <cell r="A218" t="str">
            <v>Escova de pelo 40 c/ Flange</v>
          </cell>
        </row>
        <row r="219">
          <cell r="A219" t="str">
            <v>Escova sanitária</v>
          </cell>
        </row>
        <row r="220">
          <cell r="A220" t="str">
            <v>Escova sanitária com suporte</v>
          </cell>
        </row>
        <row r="221">
          <cell r="A221" t="str">
            <v>Escovão de chão com cabo</v>
          </cell>
        </row>
        <row r="222">
          <cell r="A222" t="str">
            <v>Esfregão de aço</v>
          </cell>
        </row>
        <row r="223">
          <cell r="A223" t="str">
            <v>Espanador de pena nº 25</v>
          </cell>
        </row>
        <row r="224">
          <cell r="A224" t="str">
            <v>Espanador de pena nº 35</v>
          </cell>
        </row>
        <row r="225">
          <cell r="A225" t="str">
            <v>Espanador longo alcance para limpeza de cantos altos e tetos</v>
          </cell>
        </row>
        <row r="226">
          <cell r="A226" t="str">
            <v>Esparadrapo</v>
          </cell>
        </row>
        <row r="227">
          <cell r="A227" t="str">
            <v>Espátula  CB. MAD. 08</v>
          </cell>
        </row>
        <row r="228">
          <cell r="A228" t="str">
            <v>Espatula para café</v>
          </cell>
        </row>
        <row r="229">
          <cell r="A229" t="str">
            <v>Esponja de aço (pacote c/ 8 unid.)</v>
          </cell>
        </row>
        <row r="230">
          <cell r="A230" t="str">
            <v xml:space="preserve">Esponja limpeza pesada </v>
          </cell>
        </row>
        <row r="231">
          <cell r="A231" t="str">
            <v>Esponja para louça dupla face</v>
          </cell>
        </row>
        <row r="232">
          <cell r="A232" t="str">
            <v>Esquadro de aço inox 12" 300MM</v>
          </cell>
        </row>
        <row r="233">
          <cell r="A233" t="str">
            <v>Esquadro de aço inox 16" 4000MM</v>
          </cell>
        </row>
        <row r="234">
          <cell r="A234" t="str">
            <v>Estarlok (suporte p/ bandeirantes onde fixa o disco 400)</v>
          </cell>
        </row>
        <row r="235">
          <cell r="A235" t="str">
            <v>Estilete 15mm VDP-2 PLUS/ES218</v>
          </cell>
        </row>
        <row r="236">
          <cell r="A236" t="str">
            <v>Extensão de 10m</v>
          </cell>
        </row>
        <row r="237">
          <cell r="A237" t="str">
            <v>Extensão de 20m</v>
          </cell>
        </row>
        <row r="238">
          <cell r="A238" t="str">
            <v>Extensão de 30m</v>
          </cell>
        </row>
        <row r="239">
          <cell r="A239" t="str">
            <v>Extensão de 40m</v>
          </cell>
        </row>
        <row r="240">
          <cell r="A240" t="str">
            <v>Extensão de 50m</v>
          </cell>
        </row>
        <row r="241">
          <cell r="A241" t="str">
            <v xml:space="preserve">Extrator de ervas daninhas </v>
          </cell>
        </row>
        <row r="242">
          <cell r="A242" t="str">
            <v xml:space="preserve">Faca de aço maciço para roçadeira </v>
          </cell>
        </row>
        <row r="243">
          <cell r="A243" t="str">
            <v>Facão</v>
          </cell>
        </row>
        <row r="244">
          <cell r="A244" t="str">
            <v>Facão 14" 26600/014 (**)</v>
          </cell>
        </row>
        <row r="245">
          <cell r="A245" t="str">
            <v>Fibra de uso geral verde</v>
          </cell>
        </row>
        <row r="246">
          <cell r="A246" t="str">
            <v>Fibra limpeza pesada mini look</v>
          </cell>
        </row>
        <row r="247">
          <cell r="A247" t="str">
            <v>Fibra macia dupla face</v>
          </cell>
        </row>
        <row r="248">
          <cell r="A248" t="str">
            <v>Filtro de papel 103</v>
          </cell>
        </row>
        <row r="249">
          <cell r="A249" t="str">
            <v>Filtro para aspirador de pó A-10</v>
          </cell>
        </row>
        <row r="250">
          <cell r="A250" t="str">
            <v>Filtro para aspirador de pó A-20</v>
          </cell>
        </row>
        <row r="251">
          <cell r="A251" t="str">
            <v>Fio de nylon para cortador de grama</v>
          </cell>
        </row>
        <row r="252">
          <cell r="A252" t="str">
            <v>Fio nylon 2,5mm quadrado</v>
          </cell>
        </row>
        <row r="253">
          <cell r="A253" t="str">
            <v>Fio nylon 2,5mm quadrado rolo 2KG</v>
          </cell>
        </row>
        <row r="254">
          <cell r="A254" t="str">
            <v>Flanela 40x60cm branca</v>
          </cell>
        </row>
        <row r="255">
          <cell r="A255" t="str">
            <v>Flanela algodão branca 30x40cm</v>
          </cell>
        </row>
        <row r="256">
          <cell r="A256" t="str">
            <v>Flanela branca 40x60cm</v>
          </cell>
        </row>
        <row r="257">
          <cell r="A257" t="str">
            <v>Flanela de pelúcia</v>
          </cell>
        </row>
        <row r="258">
          <cell r="A258" t="str">
            <v>Foice banana 16" 39bd direita</v>
          </cell>
        </row>
        <row r="259">
          <cell r="A259" t="str">
            <v>Foice com cabo</v>
          </cell>
        </row>
        <row r="260">
          <cell r="A260" t="str">
            <v>Fone tipo concha (para jardineiro)</v>
          </cell>
        </row>
        <row r="261">
          <cell r="A261" t="str">
            <v>Forca de aço (garfo capeta 3 dentes)</v>
          </cell>
        </row>
        <row r="262">
          <cell r="A262" t="str">
            <v>Forcado curvo 4 DT. s/ cabo (gadanho)</v>
          </cell>
        </row>
        <row r="263">
          <cell r="A263" t="str">
            <v>Forcado reto 4 DT. s/ cabo (gadanho)</v>
          </cell>
        </row>
        <row r="264">
          <cell r="A264" t="str">
            <v>Formão 10mm</v>
          </cell>
        </row>
        <row r="265">
          <cell r="A265" t="str">
            <v>Formão 15mm</v>
          </cell>
        </row>
        <row r="266">
          <cell r="A266" t="str">
            <v>Formão 20mm</v>
          </cell>
        </row>
        <row r="267">
          <cell r="A267" t="str">
            <v>Fósforo c/ 240 palitos</v>
          </cell>
        </row>
        <row r="268">
          <cell r="A268" t="str">
            <v>Furadeira  IMP. 1/2" 2 VEL.6434 600W.220V</v>
          </cell>
        </row>
        <row r="269">
          <cell r="A269" t="str">
            <v>Furadeira 3/8 6413 220V</v>
          </cell>
        </row>
        <row r="270">
          <cell r="A270" t="str">
            <v>Furadeira bancada 5/8".FB-16MM 1/2CV MON</v>
          </cell>
        </row>
        <row r="271">
          <cell r="A271" t="str">
            <v>Furadeira de impacto - Black &amp; Decker</v>
          </cell>
        </row>
        <row r="272">
          <cell r="A272" t="str">
            <v>Furadeira IMP. 113D.5E0'GSB 13 RE 600W.22</v>
          </cell>
        </row>
        <row r="273">
          <cell r="A273" t="str">
            <v xml:space="preserve">Furadeira simples </v>
          </cell>
        </row>
        <row r="274">
          <cell r="A274" t="str">
            <v>Garfo</v>
          </cell>
        </row>
        <row r="275">
          <cell r="A275" t="str">
            <v>Garfo de Aço ára Capim (4 pontas)</v>
          </cell>
        </row>
        <row r="276">
          <cell r="A276" t="str">
            <v>Garrafas térmicas para café 1 litro</v>
          </cell>
        </row>
        <row r="277">
          <cell r="A277" t="str">
            <v>Garrafas térmicas para café 1,8 litros</v>
          </cell>
        </row>
        <row r="278">
          <cell r="A278" t="str">
            <v>Gaze</v>
          </cell>
        </row>
        <row r="279">
          <cell r="A279" t="str">
            <v>Gimo silicone 250ml</v>
          </cell>
        </row>
        <row r="280">
          <cell r="A280" t="str">
            <v>Grampo C-03 [B]</v>
          </cell>
        </row>
        <row r="281">
          <cell r="A281" t="str">
            <v>Grampo marceneiro barra T 1.00 [B]</v>
          </cell>
        </row>
        <row r="282">
          <cell r="A282" t="str">
            <v>Gravata</v>
          </cell>
        </row>
        <row r="283">
          <cell r="A283" t="str">
            <v>Graxa de Lítio 500 ml - Ipiranga</v>
          </cell>
        </row>
        <row r="284">
          <cell r="A284" t="str">
            <v>Graxas de Litio - 1L</v>
          </cell>
        </row>
        <row r="285">
          <cell r="A285" t="str">
            <v xml:space="preserve">Grosa meia cana c/ cabo 10" </v>
          </cell>
        </row>
        <row r="286">
          <cell r="A286" t="str">
            <v xml:space="preserve">Guardanapo 30X33cm com 50 unid. </v>
          </cell>
        </row>
        <row r="287">
          <cell r="A287" t="str">
            <v>Impermeabilizante 5 litros</v>
          </cell>
        </row>
        <row r="288">
          <cell r="A288" t="str">
            <v xml:space="preserve">Inseticida aerosol </v>
          </cell>
        </row>
        <row r="289">
          <cell r="A289" t="str">
            <v>Instalock 35 c/ flange</v>
          </cell>
        </row>
        <row r="290">
          <cell r="A290" t="str">
            <v>Jaqueta</v>
          </cell>
        </row>
        <row r="291">
          <cell r="A291" t="str">
            <v>Jogo broca aço rap.19PC 2607019116</v>
          </cell>
        </row>
        <row r="292">
          <cell r="A292" t="str">
            <v>Jogo broca videa 8PC 4 A 10MM - 000893</v>
          </cell>
        </row>
        <row r="293">
          <cell r="A293" t="str">
            <v>Jogo chave allen 25 PC 010759</v>
          </cell>
        </row>
        <row r="294">
          <cell r="A294" t="str">
            <v>Jogo chave combinada 6A22 A.C.</v>
          </cell>
        </row>
        <row r="295">
          <cell r="A295" t="str">
            <v>Jogo chave fenda 5PCS 44110/505</v>
          </cell>
        </row>
        <row r="296">
          <cell r="A296" t="str">
            <v>Jogo chave phillips 10 PC. CRV.</v>
          </cell>
        </row>
        <row r="297">
          <cell r="A297" t="str">
            <v>Jogo formão 6PC 84.161.51</v>
          </cell>
        </row>
        <row r="298">
          <cell r="A298" t="str">
            <v>Jogo lâmina estilete 18MM C/10</v>
          </cell>
        </row>
        <row r="299">
          <cell r="A299" t="str">
            <v>Jogo soquete sext. 1/2" PLAST. 23PC.44831/2</v>
          </cell>
        </row>
        <row r="300">
          <cell r="A300" t="str">
            <v>Kit com bruxa + balde espremedor</v>
          </cell>
        </row>
        <row r="301">
          <cell r="A301" t="str">
            <v>Kit completo limpeza de vidros com extensor</v>
          </cell>
        </row>
        <row r="302">
          <cell r="A302" t="str">
            <v>Kit para jardinagem</v>
          </cell>
        </row>
        <row r="303">
          <cell r="A303" t="str">
            <v>Lâmina de borracha 35cm</v>
          </cell>
        </row>
        <row r="304">
          <cell r="A304" t="str">
            <v>Lava Jato alta pressão</v>
          </cell>
        </row>
        <row r="305">
          <cell r="A305" t="str">
            <v>Lava Jato alta pressão Press Prof.</v>
          </cell>
        </row>
        <row r="306">
          <cell r="A306" t="str">
            <v xml:space="preserve">Lavador de Janelas </v>
          </cell>
        </row>
        <row r="307">
          <cell r="A307" t="str">
            <v>Leite pó 400ml</v>
          </cell>
        </row>
        <row r="308">
          <cell r="A308" t="str">
            <v>Lenço</v>
          </cell>
        </row>
        <row r="309">
          <cell r="A309" t="str">
            <v>Lima redonda bast. 08" C/C</v>
          </cell>
        </row>
        <row r="310">
          <cell r="A310" t="str">
            <v>Lima triangular bastarda 8" C/C</v>
          </cell>
        </row>
        <row r="311">
          <cell r="A311" t="str">
            <v>Limpa carpet 5 litros</v>
          </cell>
        </row>
        <row r="312">
          <cell r="A312" t="str">
            <v>Limpa carpet 500ml</v>
          </cell>
        </row>
        <row r="313">
          <cell r="A313" t="str">
            <v>Limpa pedra 5 litros</v>
          </cell>
        </row>
        <row r="314">
          <cell r="A314" t="str">
            <v>Limpa vidros 5 litros</v>
          </cell>
        </row>
        <row r="315">
          <cell r="A315" t="str">
            <v>Limpa vidros 500ml</v>
          </cell>
        </row>
        <row r="316">
          <cell r="A316" t="str">
            <v>Limpador Concentrado 5 litros</v>
          </cell>
        </row>
        <row r="317">
          <cell r="A317" t="str">
            <v>Limpador de computador em pasta 350gr</v>
          </cell>
        </row>
        <row r="318">
          <cell r="A318" t="str">
            <v>Limpador multiuso 5 litros</v>
          </cell>
        </row>
        <row r="319">
          <cell r="A319" t="str">
            <v>Limpador multiuso 500ml</v>
          </cell>
        </row>
        <row r="320">
          <cell r="A320" t="str">
            <v>Limpeza vaso sanitário 750ml</v>
          </cell>
        </row>
        <row r="321">
          <cell r="A321" t="str">
            <v>Linha nylon 1,00</v>
          </cell>
        </row>
        <row r="322">
          <cell r="A322" t="str">
            <v>Lixadeira ang. 7" 1323 GWS 12 U 220 V.</v>
          </cell>
        </row>
        <row r="323">
          <cell r="A323" t="str">
            <v xml:space="preserve">Luca de aramida </v>
          </cell>
        </row>
        <row r="324">
          <cell r="A324" t="str">
            <v>Luca de couro</v>
          </cell>
        </row>
        <row r="325">
          <cell r="A325" t="str">
            <v>Lustra móveis 200ml</v>
          </cell>
        </row>
        <row r="326">
          <cell r="A326" t="str">
            <v>Luva (corda)</v>
          </cell>
        </row>
        <row r="327">
          <cell r="A327" t="str">
            <v xml:space="preserve">Luva de raspa punho 07 </v>
          </cell>
        </row>
        <row r="328">
          <cell r="A328" t="str">
            <v>Luva vaqueta petroleiro CA15374 (FL)</v>
          </cell>
        </row>
        <row r="329">
          <cell r="A329" t="str">
            <v>Luvas de borrachas P,M, G</v>
          </cell>
        </row>
        <row r="330">
          <cell r="A330" t="str">
            <v>Luvas de latex P, M, G</v>
          </cell>
        </row>
        <row r="331">
          <cell r="A331" t="str">
            <v>Luvas de raspa P, M, G</v>
          </cell>
        </row>
        <row r="332">
          <cell r="A332" t="str">
            <v>Luvas de vaqueta/Couro  P, M, G</v>
          </cell>
        </row>
        <row r="333">
          <cell r="A333" t="str">
            <v>Machadinha</v>
          </cell>
        </row>
        <row r="334">
          <cell r="A334" t="str">
            <v>Machado 32 S/CABO (**)</v>
          </cell>
        </row>
        <row r="335">
          <cell r="A335" t="str">
            <v>Mangueira 10m</v>
          </cell>
        </row>
        <row r="336">
          <cell r="A336" t="str">
            <v>Mangueira cristal "C" 3/8X1,5 RL 50M</v>
          </cell>
        </row>
        <row r="337">
          <cell r="A337" t="str">
            <v>Mangueira de 1/2 Trançada com Revestimento Interno (50cm)</v>
          </cell>
        </row>
        <row r="338">
          <cell r="A338" t="str">
            <v>Mangueira para jardim 30m</v>
          </cell>
        </row>
        <row r="339">
          <cell r="A339" t="str">
            <v>Mangueira para jardim 50m</v>
          </cell>
        </row>
        <row r="340">
          <cell r="A340" t="str">
            <v>Mangueira PVC de 3/4 Trançada com Revestimento Interno (30cm)</v>
          </cell>
        </row>
        <row r="341">
          <cell r="A341" t="str">
            <v>maquina cortar grama (TVS 121T)</v>
          </cell>
        </row>
        <row r="342">
          <cell r="A342" t="str">
            <v>Maquina de cortar grama 4 rodas (MC 80G)</v>
          </cell>
        </row>
        <row r="343">
          <cell r="A343" t="str">
            <v>Máquina de cortar grama à gasolina</v>
          </cell>
        </row>
        <row r="344">
          <cell r="A344" t="str">
            <v xml:space="preserve">Máquina de cortar grama elétrica </v>
          </cell>
        </row>
        <row r="345">
          <cell r="A345" t="str">
            <v>maquina de lavar de alta pressão (L 2000 TST) Eletrolux</v>
          </cell>
        </row>
        <row r="346">
          <cell r="A346" t="str">
            <v>maquina para poda de cerca Viva (HS 80) - Stihl</v>
          </cell>
        </row>
        <row r="347">
          <cell r="A347" t="str">
            <v xml:space="preserve">Marreta </v>
          </cell>
        </row>
        <row r="348">
          <cell r="A348" t="str">
            <v>Marreta c/ cabo 10,0 KG</v>
          </cell>
        </row>
        <row r="349">
          <cell r="A349" t="str">
            <v xml:space="preserve">Marreta forjada c/ cabo 0,5 KG </v>
          </cell>
        </row>
        <row r="350">
          <cell r="A350" t="str">
            <v>Martelete eletrop. 11228 3 GBH 2-24 DSE 2</v>
          </cell>
        </row>
        <row r="351">
          <cell r="A351" t="str">
            <v>Martelo</v>
          </cell>
        </row>
        <row r="352">
          <cell r="A352" t="str">
            <v>Martelo borracha 40680/060 [B]</v>
          </cell>
        </row>
        <row r="353">
          <cell r="A353" t="str">
            <v>Martelo polido 28MM</v>
          </cell>
        </row>
        <row r="354">
          <cell r="A354" t="str">
            <v>Martelo unha 27MM 40200/027</v>
          </cell>
        </row>
        <row r="355">
          <cell r="A355" t="str">
            <v>Martelo unha basic 25MM 40370/025</v>
          </cell>
        </row>
        <row r="356">
          <cell r="A356" t="str">
            <v>Máscara descartável com filtro e óculos</v>
          </cell>
        </row>
        <row r="357">
          <cell r="A357" t="str">
            <v>Máscara solda polip. Visor artic. c/ cat.</v>
          </cell>
        </row>
        <row r="358">
          <cell r="A358" t="str">
            <v>Meia</v>
          </cell>
        </row>
        <row r="359">
          <cell r="A359" t="str">
            <v>Metro 2m - 10 DOB. Madeira</v>
          </cell>
        </row>
        <row r="360">
          <cell r="A360" t="str">
            <v xml:space="preserve">Micro trator (15.5) </v>
          </cell>
        </row>
        <row r="361">
          <cell r="A361" t="str">
            <v xml:space="preserve">Micro trator tobatta com carreta e roçadeira </v>
          </cell>
        </row>
        <row r="362">
          <cell r="A362" t="str">
            <v>Mini lock completo</v>
          </cell>
        </row>
        <row r="363">
          <cell r="A363" t="str">
            <v>Mop água com cabo e balde espremedor</v>
          </cell>
        </row>
        <row r="364">
          <cell r="A364" t="str">
            <v>Mop pó (seco) com cabo, guia e refil (completo) 40cm</v>
          </cell>
        </row>
        <row r="365">
          <cell r="A365" t="str">
            <v>Mop pó (seco) com cabo, guia e refil (completo) 60cm</v>
          </cell>
        </row>
        <row r="366">
          <cell r="A366" t="str">
            <v>Mop pó (seco) com cabo, guia e refil (completo) 80cm</v>
          </cell>
        </row>
        <row r="367">
          <cell r="A367" t="str">
            <v>Moto Serra</v>
          </cell>
        </row>
        <row r="368">
          <cell r="A368" t="str">
            <v>Multiteste digital</v>
          </cell>
        </row>
        <row r="369">
          <cell r="A369" t="str">
            <v>Naftalina embalagem com 1kg</v>
          </cell>
        </row>
        <row r="370">
          <cell r="A370" t="str">
            <v>Nailon para roçadeira</v>
          </cell>
        </row>
        <row r="371">
          <cell r="A371" t="str">
            <v>Nível</v>
          </cell>
        </row>
        <row r="372">
          <cell r="A372" t="str">
            <v>Nível alumínio 15"</v>
          </cell>
        </row>
        <row r="373">
          <cell r="A373" t="str">
            <v>Óculos de proteção</v>
          </cell>
        </row>
        <row r="374">
          <cell r="A374" t="str">
            <v>Óculos incolor - 2691</v>
          </cell>
        </row>
        <row r="375">
          <cell r="A375" t="str">
            <v>Óleo 2 tempos</v>
          </cell>
        </row>
        <row r="376">
          <cell r="A376" t="str">
            <v xml:space="preserve">Óleo 2 tempos super TT 500ML </v>
          </cell>
        </row>
        <row r="377">
          <cell r="A377" t="str">
            <v>Óleo de peroba 200 ml</v>
          </cell>
        </row>
        <row r="378">
          <cell r="A378" t="str">
            <v xml:space="preserve">Pá </v>
          </cell>
        </row>
        <row r="379">
          <cell r="A379" t="str">
            <v>Pá ajuntar 083/10 (**)</v>
          </cell>
        </row>
        <row r="380">
          <cell r="A380" t="str">
            <v>Pá com cabo - Fuzil</v>
          </cell>
        </row>
        <row r="381">
          <cell r="A381" t="str">
            <v>Pá cortar 084-20 (**)</v>
          </cell>
        </row>
        <row r="382">
          <cell r="A382" t="str">
            <v>Pá de bico cortar</v>
          </cell>
        </row>
        <row r="383">
          <cell r="A383" t="str">
            <v>Pá de corte</v>
          </cell>
        </row>
        <row r="384">
          <cell r="A384" t="str">
            <v>Pá de jardim kit</v>
          </cell>
        </row>
        <row r="385">
          <cell r="A385" t="str">
            <v>Pá de lixo cabo longo</v>
          </cell>
        </row>
        <row r="386">
          <cell r="A386" t="str">
            <v>Pá de lixo plástica cabo curto</v>
          </cell>
        </row>
        <row r="387">
          <cell r="A387" t="str">
            <v>Pá de metal cabo longo</v>
          </cell>
        </row>
        <row r="388">
          <cell r="A388" t="str">
            <v>Palha de aço</v>
          </cell>
        </row>
        <row r="389">
          <cell r="A389" t="str">
            <v>Pano de louça sem estampa</v>
          </cell>
        </row>
        <row r="390">
          <cell r="A390" t="str">
            <v>Pano para chão alvejado 42x68</v>
          </cell>
        </row>
        <row r="391">
          <cell r="A391" t="str">
            <v>Pano para chão alvejado 50x78</v>
          </cell>
        </row>
        <row r="392">
          <cell r="A392" t="str">
            <v>Pano para chão não alvejado 50x78</v>
          </cell>
        </row>
        <row r="393">
          <cell r="A393" t="str">
            <v>Pano para louça</v>
          </cell>
        </row>
        <row r="394">
          <cell r="A394" t="str">
            <v>Pano Perfex pacote c/ 5 unidades</v>
          </cell>
        </row>
        <row r="395">
          <cell r="A395" t="str">
            <v>Papel higiênico 30 metros, folha simples, pacote com 64 rolos</v>
          </cell>
        </row>
        <row r="396">
          <cell r="A396" t="str">
            <v>Papel higiênico 300m, pacote com 8 rolos</v>
          </cell>
        </row>
        <row r="397">
          <cell r="A397" t="str">
            <v>Papel higiênico 60 metros, folha simples, pacote com 64 rolos</v>
          </cell>
        </row>
        <row r="398">
          <cell r="A398" t="str">
            <v>Papel higiênico, 30 metros, folha dupla, luxo, pacote com 64 rolos</v>
          </cell>
        </row>
        <row r="399">
          <cell r="A399" t="str">
            <v>Papel toalha 2 dobras, interfolhado, c/ 1000 folhas</v>
          </cell>
        </row>
        <row r="400">
          <cell r="A400" t="str">
            <v>Papel toalha 2 dobras, interfolhado, c/ 1000 folhas, 100% celulose virgem</v>
          </cell>
        </row>
        <row r="401">
          <cell r="A401" t="str">
            <v>Papel toalha 2 dobras, interfolhado, c/ 1250 folhas</v>
          </cell>
        </row>
        <row r="402">
          <cell r="A402" t="str">
            <v>Papel toalha 2 dobras, interfolhado, c/ 1250 folhas, 100% celulose virgem</v>
          </cell>
        </row>
        <row r="403">
          <cell r="A403" t="str">
            <v>Papel toalha de cozinha, pacote c/ 2 rolos</v>
          </cell>
        </row>
        <row r="404">
          <cell r="A404" t="str">
            <v>Papeleira</v>
          </cell>
        </row>
        <row r="405">
          <cell r="A405" t="str">
            <v>Paquímetro 150mm 0,05mm PA-165</v>
          </cell>
        </row>
        <row r="406">
          <cell r="A406" t="str">
            <v>Parafusadeira DW255 540W 220V</v>
          </cell>
        </row>
        <row r="407">
          <cell r="A407" t="str">
            <v>Passa fio plástico 10M</v>
          </cell>
        </row>
        <row r="408">
          <cell r="A408" t="str">
            <v>Pasta para limpeza em geral a seco, pote c/ 380gr</v>
          </cell>
        </row>
        <row r="409">
          <cell r="A409" t="str">
            <v>Pasta saponácia 500gr</v>
          </cell>
        </row>
        <row r="410">
          <cell r="A410" t="str">
            <v>Pé de cabra 3/4"X60cm SEXT.</v>
          </cell>
        </row>
        <row r="411">
          <cell r="A411" t="str">
            <v>Pedra sanitária</v>
          </cell>
        </row>
        <row r="412">
          <cell r="A412" t="str">
            <v>Perneiras</v>
          </cell>
        </row>
        <row r="413">
          <cell r="A413" t="str">
            <v>Picareta com cabo - PTA</v>
          </cell>
        </row>
        <row r="414">
          <cell r="A414" t="str">
            <v>Placa sinalizadora</v>
          </cell>
        </row>
        <row r="415">
          <cell r="A415" t="str">
            <v>Placa sinalizadora</v>
          </cell>
        </row>
        <row r="416">
          <cell r="A416" t="str">
            <v>Plaina  0800 220V</v>
          </cell>
        </row>
        <row r="417">
          <cell r="A417" t="str">
            <v>Plaina base lisa N3</v>
          </cell>
        </row>
        <row r="418">
          <cell r="A418" t="str">
            <v>Podadeira</v>
          </cell>
        </row>
        <row r="419">
          <cell r="A419" t="str">
            <v>Podador de cerca viva (HSB)</v>
          </cell>
        </row>
        <row r="420">
          <cell r="A420" t="str">
            <v xml:space="preserve">Polidor de metal 200ml </v>
          </cell>
        </row>
        <row r="421">
          <cell r="A421" t="str">
            <v>Ponteira</v>
          </cell>
        </row>
        <row r="422">
          <cell r="A422" t="str">
            <v>Ponteiro redondo 12" 3/4</v>
          </cell>
        </row>
        <row r="423">
          <cell r="A423" t="str">
            <v>Ponteiro SDS PLUS 250mm 2609390576</v>
          </cell>
        </row>
        <row r="424">
          <cell r="A424" t="str">
            <v>Porta algemas</v>
          </cell>
        </row>
        <row r="425">
          <cell r="A425" t="str">
            <v>Porta filtro de papel 103</v>
          </cell>
        </row>
        <row r="426">
          <cell r="A426" t="str">
            <v>Porta papel toalha</v>
          </cell>
        </row>
        <row r="427">
          <cell r="A427" t="str">
            <v>Protetor auricular 2 plug</v>
          </cell>
        </row>
        <row r="428">
          <cell r="A428" t="str">
            <v>Protetor auricular concha</v>
          </cell>
        </row>
        <row r="429">
          <cell r="A429" t="str">
            <v>Protetor auricular plug copolimero CA10</v>
          </cell>
        </row>
        <row r="430">
          <cell r="A430" t="str">
            <v>Protetor de corda</v>
          </cell>
        </row>
        <row r="431">
          <cell r="A431" t="str">
            <v>Protetor descartavel p/ assentos sanitários</v>
          </cell>
        </row>
        <row r="432">
          <cell r="A432" t="str">
            <v>Protetor facial incolor 8"</v>
          </cell>
        </row>
        <row r="433">
          <cell r="A433" t="str">
            <v>Protetor para lâmina roçadeira</v>
          </cell>
        </row>
        <row r="434">
          <cell r="A434" t="str">
            <v>Protetor solar</v>
          </cell>
        </row>
        <row r="435">
          <cell r="A435" t="str">
            <v>Prumo</v>
          </cell>
        </row>
        <row r="436">
          <cell r="A436" t="str">
            <v>Prumo polido 500gr</v>
          </cell>
        </row>
        <row r="437">
          <cell r="A437" t="str">
            <v>Pulverizador costal manual (PJH 20 litros)</v>
          </cell>
        </row>
        <row r="438">
          <cell r="A438" t="str">
            <v xml:space="preserve">Pulverizador para Jardinagem (4,7 litros) </v>
          </cell>
        </row>
        <row r="439">
          <cell r="A439" t="str">
            <v>Quaternário de amônio, bombona 5 litros</v>
          </cell>
        </row>
        <row r="440">
          <cell r="A440" t="str">
            <v>Querosene 1 litro</v>
          </cell>
        </row>
        <row r="441">
          <cell r="A441" t="str">
            <v>Raspador (espátula)</v>
          </cell>
        </row>
        <row r="442">
          <cell r="A442" t="str">
            <v xml:space="preserve">Rastel - Ancinho </v>
          </cell>
        </row>
        <row r="443">
          <cell r="A443" t="str">
            <v>Rede de cabelo preta para cabeça inteira</v>
          </cell>
        </row>
        <row r="444">
          <cell r="A444" t="str">
            <v>Refil mop água</v>
          </cell>
        </row>
        <row r="445">
          <cell r="A445" t="str">
            <v>Refil mop po</v>
          </cell>
        </row>
        <row r="446">
          <cell r="A446" t="str">
            <v>Refil mop pó</v>
          </cell>
        </row>
        <row r="447">
          <cell r="A447" t="str">
            <v xml:space="preserve">Refil mop umido </v>
          </cell>
        </row>
        <row r="448">
          <cell r="A448" t="str">
            <v>Refil para aplicador de cera tipo ovelha</v>
          </cell>
        </row>
        <row r="449">
          <cell r="A449" t="str">
            <v xml:space="preserve">Refil para espanador longo alcance </v>
          </cell>
        </row>
        <row r="450">
          <cell r="A450" t="str">
            <v>Refil sabonete líquido 800ml</v>
          </cell>
        </row>
        <row r="451">
          <cell r="A451" t="str">
            <v>Regador jardim 05 litros</v>
          </cell>
        </row>
        <row r="452">
          <cell r="A452" t="str">
            <v>Regador jardim 05 litros</v>
          </cell>
        </row>
        <row r="453">
          <cell r="A453" t="str">
            <v>Regador jardim 14 litros</v>
          </cell>
        </row>
        <row r="454">
          <cell r="A454" t="str">
            <v>Regador jardim 14 litros</v>
          </cell>
        </row>
        <row r="455">
          <cell r="A455" t="str">
            <v>Régua pedreiro reforçada 2m</v>
          </cell>
        </row>
        <row r="456">
          <cell r="A456" t="str">
            <v>Removedor cimento, bombona 5 litros</v>
          </cell>
        </row>
        <row r="457">
          <cell r="A457" t="str">
            <v>Removedor de cera base d´água 5 litros</v>
          </cell>
        </row>
        <row r="458">
          <cell r="A458" t="str">
            <v>Removedor de cera base ptróleo 5 litros</v>
          </cell>
        </row>
        <row r="459">
          <cell r="A459" t="str">
            <v>Renovador de brilho 5 litros</v>
          </cell>
        </row>
        <row r="460">
          <cell r="A460" t="str">
            <v>Repelente de insetos</v>
          </cell>
        </row>
        <row r="461">
          <cell r="A461" t="str">
            <v xml:space="preserve">Roçadeira (FS 220) </v>
          </cell>
        </row>
        <row r="462">
          <cell r="A462" t="str">
            <v xml:space="preserve">Roçadeira (FS 230) </v>
          </cell>
        </row>
        <row r="463">
          <cell r="A463" t="str">
            <v>Roçadeira costal gasolina FS 220</v>
          </cell>
        </row>
        <row r="464">
          <cell r="A464" t="str">
            <v>Roçadeira lat. L340K - 33,3CC 2T</v>
          </cell>
        </row>
        <row r="465">
          <cell r="A465" t="str">
            <v>Roçadeira nylon FS 160</v>
          </cell>
        </row>
        <row r="466">
          <cell r="A466" t="str">
            <v>Rodo alumínio 40cm</v>
          </cell>
        </row>
        <row r="467">
          <cell r="A467" t="str">
            <v>Rodo borracha duplo 30cm, cabo alumínio</v>
          </cell>
        </row>
        <row r="468">
          <cell r="A468" t="str">
            <v>Rodo borracha duplo 40cm, cabo alumínio</v>
          </cell>
        </row>
        <row r="469">
          <cell r="A469" t="str">
            <v>Rodo borracha duplo 60cm, cabo alumínio</v>
          </cell>
        </row>
        <row r="470">
          <cell r="A470" t="str">
            <v>Rodo borracha duplo 80cm, cabo alumínio</v>
          </cell>
        </row>
        <row r="471">
          <cell r="A471" t="str">
            <v>Rodo borracha simples 40 cm, cabo madeira</v>
          </cell>
        </row>
        <row r="472">
          <cell r="A472" t="str">
            <v>Rodo borracha simples 60 cm, cabo madeira</v>
          </cell>
        </row>
        <row r="473">
          <cell r="A473" t="str">
            <v>Rodo borracha simples, 30 cm, cabo madeira</v>
          </cell>
        </row>
        <row r="474">
          <cell r="A474" t="str">
            <v>Rodo para passar cera</v>
          </cell>
        </row>
        <row r="475">
          <cell r="A475" t="str">
            <v xml:space="preserve">Rodo simples para vidro </v>
          </cell>
        </row>
        <row r="476">
          <cell r="A476" t="str">
            <v>Rodos com esponja para vidros</v>
          </cell>
        </row>
        <row r="477">
          <cell r="A477" t="str">
            <v>Sabão em pasta 500gr</v>
          </cell>
        </row>
        <row r="478">
          <cell r="A478" t="str">
            <v>Sabão em pó 1 kg</v>
          </cell>
        </row>
        <row r="479">
          <cell r="A479" t="str">
            <v>Sabão glicerinado barra azul, pacote com 5 unidades</v>
          </cell>
        </row>
        <row r="480">
          <cell r="A480" t="str">
            <v>Sabão líquido 1 litro</v>
          </cell>
        </row>
        <row r="481">
          <cell r="A481" t="str">
            <v>Sabão líquido 5 litros</v>
          </cell>
        </row>
        <row r="482">
          <cell r="A482" t="str">
            <v>Sabonete barra 200gr</v>
          </cell>
        </row>
        <row r="483">
          <cell r="A483" t="str">
            <v>Sabonete espuma em refil 800ml</v>
          </cell>
        </row>
        <row r="484">
          <cell r="A484" t="str">
            <v>Sabonete líquido 5 litros</v>
          </cell>
        </row>
        <row r="485">
          <cell r="A485" t="str">
            <v xml:space="preserve">Sabonete líquido refil 800ml </v>
          </cell>
        </row>
        <row r="486">
          <cell r="A486" t="str">
            <v>Saboneteira</v>
          </cell>
        </row>
        <row r="487">
          <cell r="A487" t="str">
            <v xml:space="preserve">Sacho com cabo </v>
          </cell>
        </row>
        <row r="488">
          <cell r="A488" t="str">
            <v>Saco de aspirador de pó, pacote com 3 unidades A-10</v>
          </cell>
        </row>
        <row r="489">
          <cell r="A489" t="str">
            <v>Saco de lixo 100 litros amarelo, pacote com 100 unidades</v>
          </cell>
        </row>
        <row r="490">
          <cell r="A490" t="str">
            <v>Saco de lixo 100 litros azul reciclável, pacote com 100 unidades</v>
          </cell>
        </row>
        <row r="491">
          <cell r="A491" t="str">
            <v>Saco de lixo 100 litros branco leitoso, hospitalar, pacote com 100 unidades</v>
          </cell>
        </row>
        <row r="492">
          <cell r="A492" t="str">
            <v>Saco de lixo 100 litros cinza, pacote com 100 unidades</v>
          </cell>
        </row>
        <row r="493">
          <cell r="A493" t="str">
            <v>Saco de lixo 100 litros laranja, quimico, pacote com 100 unidades</v>
          </cell>
        </row>
        <row r="494">
          <cell r="A494" t="str">
            <v>Saco de lixo 100 litros preto, pacote com 100 unidades</v>
          </cell>
        </row>
        <row r="495">
          <cell r="A495" t="str">
            <v>Saco de lixo 100 litros vermelho, pacote com 100 unidades</v>
          </cell>
        </row>
        <row r="496">
          <cell r="A496" t="str">
            <v>Saco de lixo 150 litros preto, pacote com 100 unidades</v>
          </cell>
        </row>
        <row r="497">
          <cell r="A497" t="str">
            <v>Saco de lixo 20 litros preto, pacote com 100 unidades</v>
          </cell>
        </row>
        <row r="498">
          <cell r="A498" t="str">
            <v>Saco de lixo 250 litros preto, pacote com 100 unidades</v>
          </cell>
        </row>
        <row r="499">
          <cell r="A499" t="str">
            <v>Saco de lixo 40 litros azul reciclável, pacote com 100 unidades</v>
          </cell>
        </row>
        <row r="500">
          <cell r="A500" t="str">
            <v>Saco de lixo 40 litros preto, pacote com 100 unidades</v>
          </cell>
        </row>
        <row r="501">
          <cell r="A501" t="str">
            <v>Saco de lixo 50 litros branco, pacote com 100 unidades</v>
          </cell>
        </row>
        <row r="502">
          <cell r="A502" t="str">
            <v>Saco de lixo 50 litros preto reforçado, pacote com 100 unidades</v>
          </cell>
        </row>
        <row r="503">
          <cell r="A503" t="str">
            <v>Saco de lixo 50 litros verde, pacote com 100 unidades</v>
          </cell>
        </row>
        <row r="504">
          <cell r="A504" t="str">
            <v>Saco de lixo 60 litros azul reciclável, pacote com 100 unidades</v>
          </cell>
        </row>
        <row r="505">
          <cell r="A505" t="str">
            <v>Saco de lixo 60 litros branco leitoso hospitalar , pacote com 100 unidades</v>
          </cell>
        </row>
        <row r="506">
          <cell r="A506" t="str">
            <v>Saco de lixo 60 litros laranja químico, pacote com 100 unidades</v>
          </cell>
        </row>
        <row r="507">
          <cell r="A507" t="str">
            <v>Saco de lixo 60 litros preto, pacote com 100 unidades</v>
          </cell>
        </row>
        <row r="508">
          <cell r="A508" t="str">
            <v>Saia</v>
          </cell>
        </row>
        <row r="509">
          <cell r="A509" t="str">
            <v>Sapato de proteção</v>
          </cell>
        </row>
        <row r="510">
          <cell r="A510" t="str">
            <v>Sapólio cremoso 300ml</v>
          </cell>
        </row>
        <row r="511">
          <cell r="A511" t="str">
            <v>Sapólio pó 300gr</v>
          </cell>
        </row>
        <row r="512">
          <cell r="A512" t="str">
            <v>Selador 5 litros</v>
          </cell>
        </row>
        <row r="513">
          <cell r="A513" t="str">
            <v>Serra  tico-tico 1281.0 GST 55 220V</v>
          </cell>
        </row>
        <row r="514">
          <cell r="A514" t="str">
            <v>Serra circular  7.1/4"1546 GKS 7.1/4 1450</v>
          </cell>
        </row>
        <row r="515">
          <cell r="A515" t="str">
            <v>Serra Elétrica Tico Tico (220V)</v>
          </cell>
        </row>
        <row r="516">
          <cell r="A516" t="str">
            <v>Serra manual bimetal 24D KBS1224</v>
          </cell>
        </row>
        <row r="517">
          <cell r="A517" t="str">
            <v>Serra manual para ferro</v>
          </cell>
        </row>
        <row r="518">
          <cell r="A518" t="str">
            <v>Serra mármore 4100NH S/DISCO 220V.</v>
          </cell>
        </row>
        <row r="519">
          <cell r="A519" t="str">
            <v>Serra policorte  GCO 2000 200V. (*)</v>
          </cell>
        </row>
        <row r="520">
          <cell r="A520" t="str">
            <v xml:space="preserve">Serrote de poda </v>
          </cell>
        </row>
        <row r="521">
          <cell r="A521" t="str">
            <v>Serrote profissional 22"</v>
          </cell>
        </row>
        <row r="522">
          <cell r="A522" t="str">
            <v>Sobretudo / casaco</v>
          </cell>
        </row>
        <row r="523">
          <cell r="A523" t="str">
            <v>Soda cáustica liquida 1 kg</v>
          </cell>
        </row>
        <row r="524">
          <cell r="A524" t="str">
            <v xml:space="preserve">Soprador de folhas (BG 85) </v>
          </cell>
        </row>
        <row r="525">
          <cell r="A525" t="str">
            <v>Soro fisiológico</v>
          </cell>
        </row>
        <row r="526">
          <cell r="A526" t="str">
            <v>Sueter</v>
          </cell>
        </row>
        <row r="527">
          <cell r="A527" t="str">
            <v>Suporte mini look de fibra com cabo</v>
          </cell>
        </row>
        <row r="528">
          <cell r="A528" t="str">
            <v>Talhadeira chata 10"</v>
          </cell>
        </row>
        <row r="529">
          <cell r="A529" t="str">
            <v>Tela desodorizadora para mictório</v>
          </cell>
        </row>
        <row r="530">
          <cell r="A530" t="str">
            <v>Tela mosquiteiro (5,00 x 1,50 m)</v>
          </cell>
        </row>
        <row r="531">
          <cell r="A531" t="str">
            <v>Termometro</v>
          </cell>
        </row>
        <row r="532">
          <cell r="A532" t="str">
            <v>Terno feminio</v>
          </cell>
        </row>
        <row r="533">
          <cell r="A533" t="str">
            <v>Terno masculino</v>
          </cell>
        </row>
        <row r="534">
          <cell r="A534" t="str">
            <v>Tesoura</v>
          </cell>
        </row>
        <row r="535">
          <cell r="A535" t="str">
            <v>Tesoura aviação reta VD10R</v>
          </cell>
        </row>
        <row r="536">
          <cell r="A536" t="str">
            <v xml:space="preserve">Tesoura de grama 12" </v>
          </cell>
        </row>
        <row r="537">
          <cell r="A537" t="str">
            <v>Tesoura p/ chapa NR3 (*) [B]</v>
          </cell>
        </row>
        <row r="538">
          <cell r="A538" t="str">
            <v xml:space="preserve">Tesoura para aparar grama </v>
          </cell>
        </row>
        <row r="539">
          <cell r="A539" t="str">
            <v>Tesoura para aparar grama "12"</v>
          </cell>
        </row>
        <row r="540">
          <cell r="A540" t="str">
            <v>Tesoura para jardim</v>
          </cell>
        </row>
        <row r="541">
          <cell r="A541" t="str">
            <v>Tesoura para poda (podão)</v>
          </cell>
        </row>
        <row r="542">
          <cell r="A542" t="str">
            <v>Tesoura poda 8.1/2" cabo giratorio TP813</v>
          </cell>
        </row>
        <row r="543">
          <cell r="A543" t="str">
            <v>Tesoura poda prof. 8"</v>
          </cell>
        </row>
        <row r="544">
          <cell r="A544" t="str">
            <v>Tesoura poda rosas</v>
          </cell>
        </row>
        <row r="545">
          <cell r="A545" t="str">
            <v>Tesoura uso geral 25cm</v>
          </cell>
        </row>
        <row r="546">
          <cell r="A546" t="str">
            <v>Tesourão de grama</v>
          </cell>
        </row>
        <row r="547">
          <cell r="A547" t="str">
            <v>Torno bancada prof. SS NR 6 [B]</v>
          </cell>
        </row>
        <row r="548">
          <cell r="A548" t="str">
            <v>Transf. solda eletronic 150A (*)</v>
          </cell>
        </row>
        <row r="549">
          <cell r="A549" t="str">
            <v>Trena</v>
          </cell>
        </row>
        <row r="550">
          <cell r="A550" t="str">
            <v>Trena 5mX19mm</v>
          </cell>
        </row>
        <row r="551">
          <cell r="A551" t="str">
            <v>Trena 7,5mX25mm</v>
          </cell>
        </row>
        <row r="552">
          <cell r="A552" t="str">
            <v xml:space="preserve">Trena emborrachada plus - 8mX25mm  </v>
          </cell>
        </row>
        <row r="553">
          <cell r="A553" t="str">
            <v>Varredeira (vass feiticeira)</v>
          </cell>
        </row>
        <row r="554">
          <cell r="A554" t="str">
            <v>Vaselina líquida 1 litro</v>
          </cell>
        </row>
        <row r="555">
          <cell r="A555" t="str">
            <v xml:space="preserve">Vassoura de metal para jardim sem regulagem </v>
          </cell>
        </row>
        <row r="556">
          <cell r="A556" t="str">
            <v>Vassoura de nylon</v>
          </cell>
        </row>
        <row r="557">
          <cell r="A557" t="str">
            <v>Vassoura de palha</v>
          </cell>
        </row>
        <row r="558">
          <cell r="A558" t="str">
            <v>Vassoura de pêlo</v>
          </cell>
        </row>
        <row r="559">
          <cell r="A559" t="str">
            <v>Vassoura de piaçava chapa</v>
          </cell>
        </row>
        <row r="560">
          <cell r="A560" t="str">
            <v>Vassoura de piaçava tipo Gari</v>
          </cell>
        </row>
        <row r="561">
          <cell r="A561" t="str">
            <v>Vassoura de teto (vasculho)</v>
          </cell>
        </row>
        <row r="562">
          <cell r="A562" t="str">
            <v>Vassoura grama plastico grande</v>
          </cell>
        </row>
        <row r="563">
          <cell r="A563" t="str">
            <v>Vassoura para jardim</v>
          </cell>
        </row>
        <row r="564">
          <cell r="A564" t="str">
            <v>Viseira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erações 2016"/>
      <sheetName val="ISS - VT"/>
      <sheetName val="DEMONSTRATIVO"/>
      <sheetName val="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6"/>
      <sheetName val="28"/>
      <sheetName val="29"/>
      <sheetName val="EQ"/>
      <sheetName val="ANEXO I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61">
          <cell r="E61">
            <v>206.8</v>
          </cell>
        </row>
        <row r="140">
          <cell r="D140">
            <v>18.423333333333336</v>
          </cell>
        </row>
      </sheetData>
      <sheetData sheetId="30">
        <row r="55">
          <cell r="D55">
            <v>33.333333333333336</v>
          </cell>
        </row>
        <row r="69">
          <cell r="D69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2.maringa.pr.gov.br/site/index.php?sessao=62f88c3591jk62" TargetMode="External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"/>
  <sheetViews>
    <sheetView workbookViewId="0">
      <selection activeCell="F20" sqref="F20"/>
    </sheetView>
  </sheetViews>
  <sheetFormatPr defaultRowHeight="12.75"/>
  <sheetData>
    <row r="3" spans="1:13">
      <c r="A3" s="445" t="s">
        <v>378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7"/>
    </row>
    <row r="4" spans="1:13">
      <c r="A4" s="448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50"/>
    </row>
    <row r="5" spans="1:13">
      <c r="A5" s="55" t="s">
        <v>379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3">
      <c r="A6" s="55" t="s">
        <v>380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7" spans="1:13">
      <c r="A7" s="55" t="s">
        <v>381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7"/>
    </row>
    <row r="8" spans="1:13">
      <c r="A8" s="55" t="s">
        <v>382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</row>
    <row r="9" spans="1:13">
      <c r="A9" s="60" t="s">
        <v>382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</row>
    <row r="10" spans="1:13">
      <c r="A10" s="60" t="s">
        <v>386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7"/>
    </row>
    <row r="11" spans="1:13">
      <c r="A11" s="60" t="s">
        <v>383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</row>
  </sheetData>
  <mergeCells count="1">
    <mergeCell ref="A3:M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42" zoomScale="75" zoomScaleSheetLayoutView="75" workbookViewId="0">
      <selection activeCell="E53" sqref="E53:H53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74" t="s">
        <v>255</v>
      </c>
      <c r="B3" s="474"/>
      <c r="C3" s="474"/>
      <c r="D3" s="474"/>
      <c r="E3" s="127"/>
      <c r="F3" s="127"/>
      <c r="G3" s="108"/>
    </row>
    <row r="4" spans="1:7" hidden="1">
      <c r="A4" s="474"/>
      <c r="B4" s="474"/>
      <c r="C4" s="474"/>
      <c r="D4" s="474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127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210"/>
      <c r="C8" s="250"/>
      <c r="D8" s="250"/>
    </row>
    <row r="9" spans="1:7" hidden="1">
      <c r="A9" s="476"/>
      <c r="B9" s="476"/>
      <c r="C9" s="476"/>
      <c r="D9" s="476"/>
    </row>
    <row r="10" spans="1:7">
      <c r="A10" s="132" t="s">
        <v>256</v>
      </c>
      <c r="B10" s="209"/>
      <c r="C10" s="250"/>
      <c r="D10" s="250"/>
    </row>
    <row r="11" spans="1:7" ht="15.6" customHeight="1">
      <c r="A11" s="133" t="s">
        <v>257</v>
      </c>
      <c r="B11" s="472" t="s">
        <v>258</v>
      </c>
      <c r="C11" s="473"/>
      <c r="D11" s="134">
        <v>42550</v>
      </c>
    </row>
    <row r="12" spans="1:7">
      <c r="A12" s="133" t="s">
        <v>259</v>
      </c>
      <c r="B12" s="211" t="s">
        <v>260</v>
      </c>
      <c r="C12" s="254"/>
      <c r="D12" s="136" t="s">
        <v>369</v>
      </c>
    </row>
    <row r="13" spans="1:7" ht="15.6" customHeight="1">
      <c r="A13" s="133" t="s">
        <v>261</v>
      </c>
      <c r="B13" s="472" t="s">
        <v>262</v>
      </c>
      <c r="C13" s="473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2"/>
    </row>
    <row r="17" spans="1:7" hidden="1">
      <c r="A17" s="477"/>
      <c r="B17" s="477"/>
      <c r="C17" s="477"/>
      <c r="D17" s="477"/>
      <c r="E17" s="477"/>
      <c r="F17" s="477"/>
      <c r="G17" s="477"/>
    </row>
    <row r="18" spans="1:7" ht="35.25" customHeight="1">
      <c r="A18" s="478" t="s">
        <v>264</v>
      </c>
      <c r="B18" s="478"/>
      <c r="C18" s="251" t="s">
        <v>265</v>
      </c>
      <c r="D18" s="251" t="s">
        <v>266</v>
      </c>
    </row>
    <row r="19" spans="1:7">
      <c r="A19" s="136">
        <v>1</v>
      </c>
      <c r="B19" s="214" t="s">
        <v>0</v>
      </c>
      <c r="C19" s="136" t="s">
        <v>267</v>
      </c>
      <c r="D19" s="141">
        <v>5</v>
      </c>
    </row>
    <row r="20" spans="1:7">
      <c r="A20" s="133"/>
      <c r="B20" s="248"/>
      <c r="C20" s="133"/>
      <c r="D20" s="142"/>
    </row>
    <row r="21" spans="1:7" ht="15.6" hidden="1" customHeight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Copeira</v>
      </c>
    </row>
    <row r="27" spans="1:7" ht="30.75" customHeight="1">
      <c r="A27" s="147">
        <v>2</v>
      </c>
      <c r="B27" s="470" t="s">
        <v>273</v>
      </c>
      <c r="C27" s="471"/>
      <c r="D27" s="111">
        <v>1187</v>
      </c>
      <c r="E27" s="232"/>
    </row>
    <row r="28" spans="1:7" ht="31.5" customHeight="1">
      <c r="A28" s="147">
        <v>3</v>
      </c>
      <c r="B28" s="470" t="s">
        <v>274</v>
      </c>
      <c r="C28" s="471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ROUND(((D27/220)*(365.25/12)*(30/6)),2)</f>
        <v>821.12</v>
      </c>
      <c r="E35" s="207"/>
    </row>
    <row r="36" spans="1:7">
      <c r="A36" s="253" t="s">
        <v>259</v>
      </c>
      <c r="B36" s="219" t="s">
        <v>281</v>
      </c>
      <c r="C36" s="156"/>
      <c r="D36" s="115">
        <v>0</v>
      </c>
    </row>
    <row r="37" spans="1:7">
      <c r="A37" s="253" t="s">
        <v>261</v>
      </c>
      <c r="B37" s="219" t="s">
        <v>282</v>
      </c>
      <c r="C37" s="157"/>
      <c r="D37" s="115">
        <v>0</v>
      </c>
    </row>
    <row r="38" spans="1:7">
      <c r="A38" s="253" t="s">
        <v>263</v>
      </c>
      <c r="B38" s="219" t="s">
        <v>547</v>
      </c>
      <c r="C38" s="156"/>
      <c r="D38" s="115">
        <v>0</v>
      </c>
    </row>
    <row r="39" spans="1:7">
      <c r="A39" s="253" t="s">
        <v>284</v>
      </c>
      <c r="B39" s="219" t="s">
        <v>285</v>
      </c>
      <c r="C39" s="158"/>
      <c r="D39" s="115">
        <v>0</v>
      </c>
    </row>
    <row r="40" spans="1:7">
      <c r="A40" s="253" t="s">
        <v>286</v>
      </c>
      <c r="B40" s="220" t="s">
        <v>287</v>
      </c>
      <c r="C40" s="158"/>
      <c r="D40" s="115">
        <v>0</v>
      </c>
    </row>
    <row r="41" spans="1:7">
      <c r="A41" s="253" t="s">
        <v>288</v>
      </c>
      <c r="B41" s="220" t="s">
        <v>289</v>
      </c>
      <c r="C41" s="158"/>
      <c r="D41" s="115">
        <v>0</v>
      </c>
    </row>
    <row r="42" spans="1:7" ht="16.5" thickBot="1">
      <c r="A42" s="253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821.12</v>
      </c>
    </row>
    <row r="44" spans="1:7" hidden="1">
      <c r="A44" s="252"/>
    </row>
    <row r="45" spans="1:7" ht="16.149999999999999" customHeight="1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113.53280000000001</v>
      </c>
      <c r="E47" s="207"/>
    </row>
    <row r="48" spans="1:7">
      <c r="A48" s="253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637</v>
      </c>
      <c r="B49" s="423" t="s">
        <v>638</v>
      </c>
      <c r="C49" s="157"/>
      <c r="D49" s="115">
        <f>35*(1-20%)</f>
        <v>28</v>
      </c>
    </row>
    <row r="50" spans="1:7">
      <c r="A50" s="253" t="s">
        <v>261</v>
      </c>
      <c r="B50" s="219" t="s">
        <v>384</v>
      </c>
      <c r="C50" s="157"/>
      <c r="D50" s="115">
        <v>53</v>
      </c>
    </row>
    <row r="51" spans="1:7">
      <c r="A51" s="253" t="s">
        <v>263</v>
      </c>
      <c r="B51" s="219" t="s">
        <v>297</v>
      </c>
      <c r="C51" s="156"/>
      <c r="D51" s="115">
        <v>0</v>
      </c>
    </row>
    <row r="52" spans="1:7">
      <c r="A52" s="253" t="s">
        <v>284</v>
      </c>
      <c r="B52" s="219" t="s">
        <v>385</v>
      </c>
      <c r="C52" s="158"/>
      <c r="D52" s="165">
        <v>16</v>
      </c>
    </row>
    <row r="53" spans="1:7" ht="16.5" customHeight="1">
      <c r="A53" s="253" t="s">
        <v>286</v>
      </c>
      <c r="B53" s="500" t="s">
        <v>372</v>
      </c>
      <c r="C53" s="501"/>
      <c r="D53" s="165">
        <v>16</v>
      </c>
    </row>
    <row r="54" spans="1:7" ht="16.5" thickBot="1">
      <c r="A54" s="116" t="s">
        <v>288</v>
      </c>
      <c r="B54" s="502" t="s">
        <v>635</v>
      </c>
      <c r="C54" s="503"/>
      <c r="D54" s="166">
        <f>((825*(371*50%*10%))/371)/12</f>
        <v>3.4375</v>
      </c>
      <c r="E54" s="506" t="s">
        <v>636</v>
      </c>
      <c r="F54" s="506"/>
    </row>
    <row r="55" spans="1:7" ht="16.5" thickBot="1">
      <c r="A55" s="167"/>
      <c r="B55" s="150" t="s">
        <v>298</v>
      </c>
      <c r="C55" s="168"/>
      <c r="D55" s="169">
        <f>SUM(D47:D54)</f>
        <v>493.97030000000001</v>
      </c>
      <c r="E55" s="506"/>
      <c r="F55" s="506"/>
    </row>
    <row r="56" spans="1:7">
      <c r="A56" s="476" t="s">
        <v>299</v>
      </c>
      <c r="B56" s="476"/>
      <c r="C56" s="476"/>
      <c r="D56" s="476"/>
      <c r="E56" s="506"/>
      <c r="F56" s="506"/>
    </row>
    <row r="57" spans="1:7" hidden="1">
      <c r="A57" s="252"/>
    </row>
    <row r="58" spans="1:7" ht="16.149999999999999" customHeight="1" thickBot="1">
      <c r="A58" s="477" t="s">
        <v>300</v>
      </c>
      <c r="B58" s="477"/>
      <c r="C58" s="477"/>
      <c r="D58" s="477"/>
      <c r="E58" s="477"/>
      <c r="F58" s="477"/>
      <c r="G58" s="477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IV'!D43</f>
        <v>39.5</v>
      </c>
    </row>
    <row r="61" spans="1:7">
      <c r="A61" s="253" t="s">
        <v>259</v>
      </c>
      <c r="B61" s="219" t="s">
        <v>15</v>
      </c>
      <c r="C61" s="157"/>
      <c r="D61" s="115">
        <v>0</v>
      </c>
    </row>
    <row r="62" spans="1:7">
      <c r="A62" s="253" t="s">
        <v>261</v>
      </c>
      <c r="B62" s="219" t="s">
        <v>21</v>
      </c>
      <c r="C62" s="157"/>
      <c r="D62" s="115">
        <v>0</v>
      </c>
    </row>
    <row r="63" spans="1:7">
      <c r="A63" s="253" t="s">
        <v>263</v>
      </c>
      <c r="B63" s="487" t="s">
        <v>18</v>
      </c>
      <c r="C63" s="488"/>
      <c r="D63" s="165">
        <v>0</v>
      </c>
    </row>
    <row r="64" spans="1:7" ht="16.5" thickBot="1">
      <c r="A64" s="116" t="s">
        <v>284</v>
      </c>
      <c r="B64" s="504" t="s">
        <v>291</v>
      </c>
      <c r="C64" s="505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39.5</v>
      </c>
    </row>
    <row r="66" spans="1:7" ht="15.6" hidden="1" customHeight="1">
      <c r="A66" s="479" t="s">
        <v>304</v>
      </c>
      <c r="B66" s="479"/>
      <c r="C66" s="479"/>
      <c r="D66" s="479"/>
      <c r="E66" s="479"/>
      <c r="F66" s="479"/>
      <c r="G66" s="479"/>
    </row>
    <row r="67" spans="1:7" hidden="1">
      <c r="A67" s="252"/>
    </row>
    <row r="68" spans="1:7" ht="15.6" customHeight="1">
      <c r="A68" s="477" t="s">
        <v>305</v>
      </c>
      <c r="B68" s="477"/>
      <c r="C68" s="477"/>
      <c r="D68" s="477"/>
      <c r="E68" s="477"/>
      <c r="F68" s="477"/>
      <c r="G68" s="477"/>
    </row>
    <row r="69" spans="1:7" ht="16.149999999999999" customHeight="1" thickBot="1">
      <c r="A69" s="477" t="s">
        <v>556</v>
      </c>
      <c r="B69" s="477"/>
      <c r="C69" s="477"/>
      <c r="D69" s="477"/>
      <c r="E69" s="477"/>
      <c r="F69" s="477"/>
      <c r="G69" s="477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164.22</v>
      </c>
    </row>
    <row r="72" spans="1:7">
      <c r="A72" s="253" t="s">
        <v>259</v>
      </c>
      <c r="B72" s="225" t="s">
        <v>308</v>
      </c>
      <c r="C72" s="114">
        <v>1.4999999999999999E-2</v>
      </c>
      <c r="D72" s="115">
        <f t="shared" si="0"/>
        <v>12.32</v>
      </c>
    </row>
    <row r="73" spans="1:7">
      <c r="A73" s="253" t="s">
        <v>261</v>
      </c>
      <c r="B73" s="225" t="s">
        <v>309</v>
      </c>
      <c r="C73" s="114">
        <v>0.01</v>
      </c>
      <c r="D73" s="115">
        <f t="shared" si="0"/>
        <v>8.2100000000000009</v>
      </c>
    </row>
    <row r="74" spans="1:7">
      <c r="A74" s="253" t="s">
        <v>263</v>
      </c>
      <c r="B74" s="225" t="s">
        <v>9</v>
      </c>
      <c r="C74" s="114">
        <v>2E-3</v>
      </c>
      <c r="D74" s="115">
        <f t="shared" si="0"/>
        <v>1.64</v>
      </c>
    </row>
    <row r="75" spans="1:7">
      <c r="A75" s="253" t="s">
        <v>284</v>
      </c>
      <c r="B75" s="225" t="s">
        <v>10</v>
      </c>
      <c r="C75" s="114">
        <v>2.5000000000000001E-2</v>
      </c>
      <c r="D75" s="115">
        <f t="shared" si="0"/>
        <v>20.53</v>
      </c>
    </row>
    <row r="76" spans="1:7">
      <c r="A76" s="253" t="s">
        <v>286</v>
      </c>
      <c r="B76" s="225" t="s">
        <v>11</v>
      </c>
      <c r="C76" s="114">
        <v>0.08</v>
      </c>
      <c r="D76" s="115">
        <f t="shared" si="0"/>
        <v>65.69</v>
      </c>
    </row>
    <row r="77" spans="1:7" ht="31.5">
      <c r="A77" s="253" t="s">
        <v>288</v>
      </c>
      <c r="B77" s="225" t="s">
        <v>373</v>
      </c>
      <c r="C77" s="114">
        <v>3.8112E-2</v>
      </c>
      <c r="D77" s="115">
        <f t="shared" si="0"/>
        <v>31.29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4.93</v>
      </c>
    </row>
    <row r="79" spans="1:7" ht="16.5" hidden="1" thickBot="1">
      <c r="A79" s="489" t="s">
        <v>7</v>
      </c>
      <c r="B79" s="490"/>
      <c r="C79" s="174">
        <f>SUM(C71:C78)</f>
        <v>0.37611200000000006</v>
      </c>
      <c r="D79" s="169">
        <f>SUM(D71:D78)</f>
        <v>308.83000000000004</v>
      </c>
    </row>
    <row r="80" spans="1:7" ht="15.6" hidden="1" customHeight="1">
      <c r="A80" s="491" t="s">
        <v>310</v>
      </c>
      <c r="B80" s="491"/>
      <c r="C80" s="491"/>
      <c r="D80" s="491"/>
    </row>
    <row r="81" spans="1:7" ht="16.5" hidden="1" customHeight="1">
      <c r="A81" s="491" t="s">
        <v>311</v>
      </c>
      <c r="B81" s="491"/>
      <c r="C81" s="491"/>
      <c r="D81" s="491"/>
    </row>
    <row r="82" spans="1:7" hidden="1">
      <c r="A82" s="252"/>
    </row>
    <row r="83" spans="1:7" ht="16.149999999999999" customHeight="1" thickBot="1">
      <c r="A83" s="477" t="s">
        <v>312</v>
      </c>
      <c r="B83" s="477"/>
      <c r="C83" s="477"/>
      <c r="D83" s="477"/>
      <c r="E83" s="477"/>
      <c r="F83" s="477"/>
      <c r="G83" s="477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73.31</v>
      </c>
    </row>
    <row r="86" spans="1:7">
      <c r="A86" s="253" t="s">
        <v>259</v>
      </c>
      <c r="B86" s="225" t="s">
        <v>316</v>
      </c>
      <c r="C86" s="175">
        <f>(1/3)*(5/56)</f>
        <v>2.976190476190476E-2</v>
      </c>
      <c r="D86" s="124">
        <f>ROUND($D$43*C86,2)</f>
        <v>24.44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97.75</v>
      </c>
    </row>
    <row r="88" spans="1:7" ht="31.5">
      <c r="A88" s="253" t="s">
        <v>261</v>
      </c>
      <c r="B88" s="225" t="s">
        <v>318</v>
      </c>
      <c r="C88" s="114">
        <f>D88/D43</f>
        <v>4.4780300077942328E-2</v>
      </c>
      <c r="D88" s="115">
        <f>ROUND(D79*C87,2)</f>
        <v>36.770000000000003</v>
      </c>
    </row>
    <row r="89" spans="1:7" ht="16.5" hidden="1" thickBot="1">
      <c r="A89" s="489" t="s">
        <v>7</v>
      </c>
      <c r="B89" s="490"/>
      <c r="C89" s="174">
        <f>C88+C87</f>
        <v>0.16382791912556138</v>
      </c>
      <c r="D89" s="169">
        <f>D87+D88</f>
        <v>134.52000000000001</v>
      </c>
    </row>
    <row r="90" spans="1:7" hidden="1">
      <c r="A90" s="252"/>
    </row>
    <row r="91" spans="1:7" ht="16.149999999999999" customHeight="1" thickBot="1">
      <c r="A91" s="477" t="s">
        <v>319</v>
      </c>
      <c r="B91" s="477"/>
      <c r="C91" s="477"/>
      <c r="D91" s="477"/>
      <c r="E91" s="477"/>
      <c r="F91" s="477"/>
      <c r="G91" s="477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0.61</v>
      </c>
    </row>
    <row r="94" spans="1:7" ht="16.5" thickBot="1">
      <c r="A94" s="116" t="s">
        <v>259</v>
      </c>
      <c r="B94" s="226" t="s">
        <v>323</v>
      </c>
      <c r="C94" s="173">
        <f>D94/D43</f>
        <v>2.8010522213561963E-4</v>
      </c>
      <c r="D94" s="166">
        <f>ROUND(D79*C93,2)</f>
        <v>0.23</v>
      </c>
    </row>
    <row r="95" spans="1:7" ht="16.5" hidden="1" thickBot="1">
      <c r="A95" s="489" t="s">
        <v>7</v>
      </c>
      <c r="B95" s="490"/>
      <c r="C95" s="174">
        <f>SUM(C93:C94)</f>
        <v>1.0206978221356197E-3</v>
      </c>
      <c r="D95" s="169">
        <f>SUM(D93:D94)</f>
        <v>0.84</v>
      </c>
    </row>
    <row r="96" spans="1:7" hidden="1">
      <c r="A96" s="252"/>
    </row>
    <row r="97" spans="1:7" hidden="1">
      <c r="A97" s="252"/>
    </row>
    <row r="98" spans="1:7" ht="16.149999999999999" customHeight="1" thickBot="1">
      <c r="A98" s="477" t="s">
        <v>324</v>
      </c>
      <c r="B98" s="477"/>
      <c r="C98" s="477"/>
      <c r="D98" s="477"/>
      <c r="E98" s="477"/>
      <c r="F98" s="477"/>
      <c r="G98" s="477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3.42</v>
      </c>
    </row>
    <row r="101" spans="1:7">
      <c r="A101" s="253" t="s">
        <v>259</v>
      </c>
      <c r="B101" s="219" t="s">
        <v>328</v>
      </c>
      <c r="C101" s="118">
        <f>D101/D43</f>
        <v>3.2881917381137962E-4</v>
      </c>
      <c r="D101" s="179">
        <f>ROUND(D76*C100,2)</f>
        <v>0.27</v>
      </c>
    </row>
    <row r="102" spans="1:7">
      <c r="A102" s="253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35.72</v>
      </c>
    </row>
    <row r="103" spans="1:7">
      <c r="A103" s="253" t="s">
        <v>263</v>
      </c>
      <c r="B103" s="225" t="s">
        <v>330</v>
      </c>
      <c r="C103" s="181">
        <f>(((7/30)/12))</f>
        <v>1.9444444444444445E-2</v>
      </c>
      <c r="D103" s="115">
        <f>ROUND($D$43*C103,2)</f>
        <v>15.97</v>
      </c>
    </row>
    <row r="104" spans="1:7">
      <c r="A104" s="253" t="s">
        <v>284</v>
      </c>
      <c r="B104" s="225" t="s">
        <v>331</v>
      </c>
      <c r="C104" s="114">
        <f>D104/D43</f>
        <v>7.3192712392829307E-3</v>
      </c>
      <c r="D104" s="115">
        <f>ROUND(D79*C103,2)</f>
        <v>6.01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0.64</v>
      </c>
    </row>
    <row r="106" spans="1:7" ht="16.5" hidden="1" thickBot="1">
      <c r="A106" s="495" t="s">
        <v>7</v>
      </c>
      <c r="B106" s="496"/>
      <c r="C106" s="174">
        <f>SUM(C100:C105)</f>
        <v>7.5536979301983193E-2</v>
      </c>
      <c r="D106" s="183">
        <f>SUM(D100:D105)</f>
        <v>62.029999999999994</v>
      </c>
    </row>
    <row r="107" spans="1:7" hidden="1">
      <c r="A107" s="143"/>
    </row>
    <row r="108" spans="1:7" ht="16.149999999999999" customHeight="1" thickBot="1">
      <c r="A108" s="477" t="s">
        <v>557</v>
      </c>
      <c r="B108" s="477"/>
      <c r="C108" s="477"/>
      <c r="D108" s="477"/>
      <c r="E108" s="477"/>
      <c r="F108" s="477"/>
      <c r="G108" s="477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73.31</v>
      </c>
    </row>
    <row r="111" spans="1:7">
      <c r="A111" s="253" t="s">
        <v>259</v>
      </c>
      <c r="B111" s="225" t="s">
        <v>374</v>
      </c>
      <c r="C111" s="114">
        <f>(10.96/30)/12</f>
        <v>3.0444444444444444E-2</v>
      </c>
      <c r="D111" s="115">
        <f t="shared" si="1"/>
        <v>25</v>
      </c>
      <c r="E111" s="185"/>
    </row>
    <row r="112" spans="1:7">
      <c r="A112" s="253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0.17</v>
      </c>
    </row>
    <row r="113" spans="1:7">
      <c r="A113" s="253" t="s">
        <v>263</v>
      </c>
      <c r="B113" s="225" t="s">
        <v>336</v>
      </c>
      <c r="C113" s="114">
        <f>((1/30)/12)</f>
        <v>2.7777777777777779E-3</v>
      </c>
      <c r="D113" s="115">
        <f t="shared" si="1"/>
        <v>2.2799999999999998</v>
      </c>
    </row>
    <row r="114" spans="1:7">
      <c r="A114" s="253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0.27</v>
      </c>
    </row>
    <row r="115" spans="1:7">
      <c r="A115" s="253" t="s">
        <v>286</v>
      </c>
      <c r="B115" s="225" t="s">
        <v>291</v>
      </c>
      <c r="C115" s="186"/>
      <c r="D115" s="115">
        <f t="shared" si="1"/>
        <v>0</v>
      </c>
    </row>
    <row r="116" spans="1:7">
      <c r="A116" s="497" t="s">
        <v>317</v>
      </c>
      <c r="B116" s="498"/>
      <c r="C116" s="114">
        <f>SUM(C110:C115)</f>
        <v>0.12304126984126985</v>
      </c>
      <c r="D116" s="115">
        <f>SUM(D110:D115)</f>
        <v>101.03</v>
      </c>
    </row>
    <row r="117" spans="1:7" ht="16.5" thickBot="1">
      <c r="A117" s="116" t="s">
        <v>288</v>
      </c>
      <c r="B117" s="226" t="s">
        <v>338</v>
      </c>
      <c r="C117" s="182">
        <f>D117/$D$43</f>
        <v>4.6278254091971942E-2</v>
      </c>
      <c r="D117" s="115">
        <f>ROUND(D79*C116,2)</f>
        <v>38</v>
      </c>
    </row>
    <row r="118" spans="1:7" ht="16.5" hidden="1" thickBot="1">
      <c r="A118" s="495" t="s">
        <v>7</v>
      </c>
      <c r="B118" s="496"/>
      <c r="C118" s="174">
        <f>C117+C116</f>
        <v>0.16931952393324179</v>
      </c>
      <c r="D118" s="187">
        <f>D117+D116</f>
        <v>139.03</v>
      </c>
    </row>
    <row r="119" spans="1:7" hidden="1">
      <c r="A119" s="252" t="s">
        <v>339</v>
      </c>
    </row>
    <row r="120" spans="1:7" ht="16.149999999999999" customHeight="1" thickBot="1">
      <c r="A120" s="479" t="s">
        <v>558</v>
      </c>
      <c r="B120" s="479"/>
      <c r="C120" s="479"/>
      <c r="D120" s="479"/>
      <c r="E120" s="479"/>
      <c r="F120" s="479"/>
      <c r="G120" s="479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0.16382501948558068</v>
      </c>
      <c r="D122" s="115">
        <f>D89</f>
        <v>134.52000000000001</v>
      </c>
    </row>
    <row r="123" spans="1:7">
      <c r="A123" s="253" t="s">
        <v>313</v>
      </c>
      <c r="B123" s="225" t="s">
        <v>307</v>
      </c>
      <c r="C123" s="182">
        <f t="shared" si="2"/>
        <v>0.37610824240062357</v>
      </c>
      <c r="D123" s="115">
        <f>D79</f>
        <v>308.83000000000004</v>
      </c>
    </row>
    <row r="124" spans="1:7">
      <c r="A124" s="253" t="s">
        <v>320</v>
      </c>
      <c r="B124" s="225" t="s">
        <v>322</v>
      </c>
      <c r="C124" s="182">
        <f t="shared" si="2"/>
        <v>1.0229929851909587E-3</v>
      </c>
      <c r="D124" s="115">
        <f>D95</f>
        <v>0.84</v>
      </c>
    </row>
    <row r="125" spans="1:7">
      <c r="A125" s="189" t="s">
        <v>325</v>
      </c>
      <c r="B125" s="228" t="s">
        <v>342</v>
      </c>
      <c r="C125" s="182">
        <f t="shared" si="2"/>
        <v>7.5543160561184722E-2</v>
      </c>
      <c r="D125" s="115">
        <f>D106</f>
        <v>62.029999999999994</v>
      </c>
    </row>
    <row r="126" spans="1:7">
      <c r="A126" s="190" t="s">
        <v>333</v>
      </c>
      <c r="B126" s="229" t="s">
        <v>343</v>
      </c>
      <c r="C126" s="182">
        <f t="shared" si="2"/>
        <v>0.16931751753702259</v>
      </c>
      <c r="D126" s="115">
        <f>D118</f>
        <v>139.03</v>
      </c>
    </row>
    <row r="127" spans="1:7">
      <c r="A127" s="253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489" t="s">
        <v>345</v>
      </c>
      <c r="B128" s="490"/>
      <c r="C128" s="174">
        <f>SUM(C122:C127)</f>
        <v>0.78581693296960253</v>
      </c>
      <c r="D128" s="169">
        <f>SUM(D122:D127)</f>
        <v>645.25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479" t="s">
        <v>559</v>
      </c>
      <c r="B130" s="479"/>
      <c r="C130" s="479"/>
      <c r="D130" s="479"/>
      <c r="E130" s="479"/>
      <c r="F130" s="479"/>
      <c r="G130" s="479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1999.8403000000001</v>
      </c>
      <c r="G131" s="122"/>
    </row>
    <row r="132" spans="1:8">
      <c r="A132" s="153" t="s">
        <v>257</v>
      </c>
      <c r="B132" s="224" t="s">
        <v>347</v>
      </c>
      <c r="C132" s="123">
        <v>7.2075E-2</v>
      </c>
      <c r="D132" s="124">
        <f>E131*C132</f>
        <v>144.1384896225</v>
      </c>
      <c r="G132" s="122"/>
    </row>
    <row r="133" spans="1:8">
      <c r="A133" s="253" t="s">
        <v>259</v>
      </c>
      <c r="B133" s="225" t="s">
        <v>348</v>
      </c>
      <c r="C133" s="182"/>
      <c r="D133" s="197"/>
      <c r="F133" s="198"/>
    </row>
    <row r="134" spans="1:8">
      <c r="A134" s="253"/>
      <c r="B134" s="225" t="s">
        <v>349</v>
      </c>
      <c r="C134" s="182"/>
      <c r="D134" s="124"/>
      <c r="E134" s="208"/>
      <c r="F134" s="199"/>
      <c r="G134" s="122"/>
    </row>
    <row r="135" spans="1:8">
      <c r="A135" s="253"/>
      <c r="B135" s="225" t="s">
        <v>350</v>
      </c>
      <c r="C135" s="182">
        <v>7.5999999999999998E-2</v>
      </c>
      <c r="D135" s="115">
        <f>$D$153*C135</f>
        <v>188.33004873802838</v>
      </c>
      <c r="E135" s="198">
        <f>D153</f>
        <v>2478.0269570793207</v>
      </c>
      <c r="G135" s="122"/>
    </row>
    <row r="136" spans="1:8">
      <c r="A136" s="253"/>
      <c r="B136" s="225" t="s">
        <v>351</v>
      </c>
      <c r="C136" s="182">
        <v>1.6500000000000001E-2</v>
      </c>
      <c r="D136" s="115">
        <f>$D$153*C136</f>
        <v>40.887444791808797</v>
      </c>
      <c r="E136" s="200"/>
      <c r="G136" s="122"/>
    </row>
    <row r="137" spans="1:8">
      <c r="A137" s="253"/>
      <c r="B137" s="225" t="s">
        <v>352</v>
      </c>
      <c r="C137" s="182"/>
      <c r="D137" s="115"/>
    </row>
    <row r="138" spans="1:8">
      <c r="A138" s="253"/>
      <c r="B138" s="225" t="s">
        <v>353</v>
      </c>
      <c r="C138" s="182">
        <v>2.5000000000000001E-2</v>
      </c>
      <c r="D138" s="115">
        <f>$D$153*C138</f>
        <v>61.950673926983022</v>
      </c>
      <c r="G138" s="122"/>
    </row>
    <row r="139" spans="1:8">
      <c r="A139" s="253"/>
      <c r="B139" s="225" t="s">
        <v>354</v>
      </c>
      <c r="C139" s="182"/>
      <c r="D139" s="115"/>
    </row>
    <row r="140" spans="1:8">
      <c r="A140" s="253" t="s">
        <v>261</v>
      </c>
      <c r="B140" s="225" t="s">
        <v>355</v>
      </c>
      <c r="C140" s="182">
        <v>0.02</v>
      </c>
      <c r="D140" s="115">
        <f>ROUND(E140*C140,2)</f>
        <v>42.88</v>
      </c>
      <c r="E140" s="177">
        <f>E131+D132</f>
        <v>2143.9787896225002</v>
      </c>
    </row>
    <row r="141" spans="1:8" ht="33" hidden="1" customHeight="1" thickBot="1">
      <c r="A141" s="492" t="s">
        <v>356</v>
      </c>
      <c r="B141" s="493"/>
      <c r="C141" s="494"/>
      <c r="D141" s="201">
        <f>D132+D135+D136+D138+D140</f>
        <v>478.18665707932018</v>
      </c>
    </row>
    <row r="142" spans="1:8" ht="15.6" hidden="1" customHeight="1">
      <c r="A142" s="479" t="s">
        <v>357</v>
      </c>
      <c r="B142" s="479"/>
      <c r="C142" s="479"/>
      <c r="D142" s="479"/>
      <c r="E142" s="479"/>
      <c r="F142" s="479"/>
      <c r="G142" s="479"/>
    </row>
    <row r="143" spans="1:8" ht="15.6" hidden="1" customHeight="1">
      <c r="A143" s="479" t="s">
        <v>358</v>
      </c>
      <c r="B143" s="479"/>
      <c r="C143" s="479"/>
      <c r="D143" s="479"/>
      <c r="E143" s="479"/>
      <c r="F143" s="479"/>
      <c r="G143" s="479"/>
    </row>
    <row r="144" spans="1:8" hidden="1">
      <c r="A144" s="252"/>
    </row>
    <row r="145" spans="1:8" ht="16.149999999999999" customHeight="1" thickBot="1">
      <c r="A145" s="477" t="s">
        <v>359</v>
      </c>
      <c r="B145" s="477"/>
      <c r="C145" s="477"/>
      <c r="D145" s="477"/>
      <c r="E145" s="477"/>
      <c r="F145" s="477"/>
      <c r="G145" s="477"/>
    </row>
    <row r="146" spans="1:8" ht="32.25" customHeight="1" thickBot="1">
      <c r="A146" s="188"/>
      <c r="B146" s="499" t="s">
        <v>360</v>
      </c>
      <c r="C146" s="499"/>
      <c r="D146" s="125" t="s">
        <v>361</v>
      </c>
    </row>
    <row r="147" spans="1:8">
      <c r="A147" s="253" t="s">
        <v>257</v>
      </c>
      <c r="B147" s="225" t="s">
        <v>362</v>
      </c>
      <c r="C147" s="114">
        <f t="shared" ref="C147:C152" si="3">D147/$D$153</f>
        <v>0.33136039850341154</v>
      </c>
      <c r="D147" s="124">
        <f>D43</f>
        <v>821.12</v>
      </c>
    </row>
    <row r="148" spans="1:8">
      <c r="A148" s="253" t="s">
        <v>259</v>
      </c>
      <c r="B148" s="225" t="s">
        <v>363</v>
      </c>
      <c r="C148" s="114">
        <f t="shared" si="3"/>
        <v>0.19934016399168178</v>
      </c>
      <c r="D148" s="124">
        <f>D55</f>
        <v>493.97030000000001</v>
      </c>
    </row>
    <row r="149" spans="1:8" ht="31.5">
      <c r="A149" s="253" t="s">
        <v>261</v>
      </c>
      <c r="B149" s="225" t="s">
        <v>364</v>
      </c>
      <c r="C149" s="114">
        <f t="shared" si="3"/>
        <v>1.5940101009456299E-2</v>
      </c>
      <c r="D149" s="124">
        <f>D65</f>
        <v>39.5</v>
      </c>
      <c r="E149" s="198">
        <f>D151+D132+D140</f>
        <v>2186.8587896225004</v>
      </c>
    </row>
    <row r="150" spans="1:8">
      <c r="A150" s="253" t="s">
        <v>263</v>
      </c>
      <c r="B150" s="225" t="s">
        <v>365</v>
      </c>
      <c r="C150" s="114">
        <f t="shared" si="3"/>
        <v>0.26038861205953612</v>
      </c>
      <c r="D150" s="124">
        <f>D128</f>
        <v>645.25</v>
      </c>
      <c r="E150" s="202">
        <f>C138+C136+C135</f>
        <v>0.11749999999999999</v>
      </c>
    </row>
    <row r="151" spans="1:8" ht="16.5" customHeight="1">
      <c r="A151" s="117" t="s">
        <v>366</v>
      </c>
      <c r="B151" s="231"/>
      <c r="C151" s="176">
        <f t="shared" si="3"/>
        <v>0.80702927556408577</v>
      </c>
      <c r="D151" s="203">
        <f>SUM(D147:D150)</f>
        <v>1999.8403000000001</v>
      </c>
      <c r="E151" s="202">
        <f>100%-E150</f>
        <v>0.88250000000000006</v>
      </c>
    </row>
    <row r="152" spans="1:8">
      <c r="A152" s="253" t="s">
        <v>284</v>
      </c>
      <c r="B152" s="225" t="s">
        <v>367</v>
      </c>
      <c r="C152" s="114">
        <f t="shared" si="3"/>
        <v>0.19297072443591404</v>
      </c>
      <c r="D152" s="124">
        <f>D141</f>
        <v>478.18665707932018</v>
      </c>
      <c r="G152" s="126"/>
    </row>
    <row r="153" spans="1:8" ht="16.5" hidden="1" customHeight="1" thickBot="1">
      <c r="A153" s="495" t="s">
        <v>368</v>
      </c>
      <c r="B153" s="496"/>
      <c r="C153" s="174">
        <f>C152+C151</f>
        <v>0.99999999999999978</v>
      </c>
      <c r="D153" s="204">
        <f>(D151+D140+D132)/0.8825</f>
        <v>2478.0269570793207</v>
      </c>
      <c r="E153" s="205"/>
      <c r="F153" s="198">
        <f>D151+D152</f>
        <v>2478.0269570793203</v>
      </c>
      <c r="H153" s="54"/>
    </row>
    <row r="154" spans="1:8">
      <c r="E154" s="205"/>
    </row>
    <row r="155" spans="1:8">
      <c r="A155" s="249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1.5748031496062993" bottom="0" header="0" footer="0"/>
  <pageSetup paperSize="9" scale="90" fitToHeight="4" orientation="portrait" r:id="rId1"/>
  <headerFooter alignWithMargins="0"/>
  <rowBreaks count="3" manualBreakCount="3">
    <brk id="43" max="3" man="1"/>
    <brk id="89" max="3" man="1"/>
    <brk id="128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139" zoomScale="75" zoomScaleSheetLayoutView="75" workbookViewId="0">
      <selection activeCell="E53" sqref="E53:H53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74" t="s">
        <v>255</v>
      </c>
      <c r="B3" s="474"/>
      <c r="C3" s="474"/>
      <c r="D3" s="474"/>
      <c r="E3" s="127"/>
      <c r="F3" s="127"/>
      <c r="G3" s="108"/>
    </row>
    <row r="4" spans="1:7" hidden="1">
      <c r="A4" s="474"/>
      <c r="B4" s="474"/>
      <c r="C4" s="474"/>
      <c r="D4" s="474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127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210"/>
      <c r="C8" s="250"/>
      <c r="D8" s="250"/>
    </row>
    <row r="9" spans="1:7" hidden="1">
      <c r="A9" s="476"/>
      <c r="B9" s="476"/>
      <c r="C9" s="476"/>
      <c r="D9" s="476"/>
    </row>
    <row r="10" spans="1:7">
      <c r="A10" s="132" t="s">
        <v>256</v>
      </c>
      <c r="B10" s="209"/>
      <c r="C10" s="250"/>
      <c r="D10" s="250"/>
    </row>
    <row r="11" spans="1:7" ht="15.6" customHeight="1">
      <c r="A11" s="133" t="s">
        <v>257</v>
      </c>
      <c r="B11" s="472" t="s">
        <v>258</v>
      </c>
      <c r="C11" s="473"/>
      <c r="D11" s="134">
        <v>42550</v>
      </c>
    </row>
    <row r="12" spans="1:7">
      <c r="A12" s="133" t="s">
        <v>259</v>
      </c>
      <c r="B12" s="211" t="s">
        <v>260</v>
      </c>
      <c r="C12" s="254"/>
      <c r="D12" s="136" t="s">
        <v>369</v>
      </c>
    </row>
    <row r="13" spans="1:7" ht="15.6" customHeight="1">
      <c r="A13" s="133" t="s">
        <v>261</v>
      </c>
      <c r="B13" s="472" t="s">
        <v>262</v>
      </c>
      <c r="C13" s="473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2"/>
    </row>
    <row r="17" spans="1:7">
      <c r="A17" s="477"/>
      <c r="B17" s="477"/>
      <c r="C17" s="477"/>
      <c r="D17" s="477"/>
      <c r="E17" s="477"/>
      <c r="F17" s="477"/>
      <c r="G17" s="477"/>
    </row>
    <row r="18" spans="1:7" ht="35.25" customHeight="1">
      <c r="A18" s="478" t="s">
        <v>264</v>
      </c>
      <c r="B18" s="478"/>
      <c r="C18" s="251" t="s">
        <v>265</v>
      </c>
      <c r="D18" s="251" t="s">
        <v>266</v>
      </c>
    </row>
    <row r="19" spans="1:7">
      <c r="A19" s="136">
        <v>1</v>
      </c>
      <c r="B19" s="214" t="s">
        <v>0</v>
      </c>
      <c r="C19" s="136" t="s">
        <v>267</v>
      </c>
      <c r="D19" s="141">
        <v>1</v>
      </c>
    </row>
    <row r="20" spans="1:7">
      <c r="A20" s="133"/>
      <c r="B20" s="248"/>
      <c r="C20" s="133"/>
      <c r="D20" s="142"/>
    </row>
    <row r="21" spans="1:7" ht="15.6" hidden="1" customHeight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Copeira</v>
      </c>
    </row>
    <row r="27" spans="1:7" ht="30.75" customHeight="1">
      <c r="A27" s="147">
        <v>2</v>
      </c>
      <c r="B27" s="470" t="s">
        <v>273</v>
      </c>
      <c r="C27" s="471"/>
      <c r="D27" s="111">
        <f>'6'!D27</f>
        <v>1187</v>
      </c>
      <c r="E27" s="232"/>
    </row>
    <row r="28" spans="1:7" ht="31.5" customHeight="1">
      <c r="A28" s="147">
        <v>3</v>
      </c>
      <c r="B28" s="470" t="s">
        <v>274</v>
      </c>
      <c r="C28" s="471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ROUND(((D27/220)*(365.25/12)*(30/6)),2)</f>
        <v>821.12</v>
      </c>
      <c r="E35" s="207"/>
    </row>
    <row r="36" spans="1:7">
      <c r="A36" s="253" t="s">
        <v>259</v>
      </c>
      <c r="B36" s="219" t="s">
        <v>281</v>
      </c>
      <c r="C36" s="156"/>
      <c r="D36" s="115">
        <v>0</v>
      </c>
    </row>
    <row r="37" spans="1:7">
      <c r="A37" s="253" t="s">
        <v>261</v>
      </c>
      <c r="B37" s="219" t="s">
        <v>282</v>
      </c>
      <c r="C37" s="157"/>
      <c r="D37" s="115">
        <v>0</v>
      </c>
    </row>
    <row r="38" spans="1:7">
      <c r="A38" s="253" t="s">
        <v>263</v>
      </c>
      <c r="B38" s="219" t="s">
        <v>547</v>
      </c>
      <c r="C38" s="156"/>
      <c r="D38" s="115">
        <v>0</v>
      </c>
    </row>
    <row r="39" spans="1:7">
      <c r="A39" s="253" t="s">
        <v>284</v>
      </c>
      <c r="B39" s="219" t="s">
        <v>285</v>
      </c>
      <c r="C39" s="158"/>
      <c r="D39" s="115">
        <v>0</v>
      </c>
    </row>
    <row r="40" spans="1:7">
      <c r="A40" s="253" t="s">
        <v>286</v>
      </c>
      <c r="B40" s="220" t="s">
        <v>287</v>
      </c>
      <c r="C40" s="158"/>
      <c r="D40" s="115">
        <v>0</v>
      </c>
    </row>
    <row r="41" spans="1:7">
      <c r="A41" s="253" t="s">
        <v>288</v>
      </c>
      <c r="B41" s="220" t="s">
        <v>289</v>
      </c>
      <c r="C41" s="158"/>
      <c r="D41" s="115">
        <v>0</v>
      </c>
    </row>
    <row r="42" spans="1:7" ht="16.5" thickBot="1">
      <c r="A42" s="253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821.12</v>
      </c>
    </row>
    <row r="44" spans="1:7" hidden="1">
      <c r="A44" s="252"/>
    </row>
    <row r="45" spans="1:7" ht="16.149999999999999" customHeight="1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113.53280000000001</v>
      </c>
      <c r="E47" s="207"/>
    </row>
    <row r="48" spans="1:7">
      <c r="A48" s="253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637</v>
      </c>
      <c r="B49" s="423" t="s">
        <v>638</v>
      </c>
      <c r="C49" s="157"/>
      <c r="D49" s="115">
        <f>35*(1-20%)</f>
        <v>28</v>
      </c>
    </row>
    <row r="50" spans="1:7">
      <c r="A50" s="253" t="s">
        <v>261</v>
      </c>
      <c r="B50" s="219" t="s">
        <v>384</v>
      </c>
      <c r="C50" s="157"/>
      <c r="D50" s="115">
        <f>'6'!D50</f>
        <v>53</v>
      </c>
    </row>
    <row r="51" spans="1:7">
      <c r="A51" s="253" t="s">
        <v>263</v>
      </c>
      <c r="B51" s="219" t="s">
        <v>297</v>
      </c>
      <c r="C51" s="156"/>
      <c r="D51" s="115">
        <v>0</v>
      </c>
    </row>
    <row r="52" spans="1:7">
      <c r="A52" s="253" t="s">
        <v>284</v>
      </c>
      <c r="B52" s="219" t="s">
        <v>385</v>
      </c>
      <c r="C52" s="158"/>
      <c r="D52" s="165">
        <v>16</v>
      </c>
    </row>
    <row r="53" spans="1:7" ht="16.5" customHeight="1">
      <c r="A53" s="253" t="s">
        <v>286</v>
      </c>
      <c r="B53" s="500" t="s">
        <v>372</v>
      </c>
      <c r="C53" s="501"/>
      <c r="D53" s="165">
        <v>16</v>
      </c>
    </row>
    <row r="54" spans="1:7" ht="16.5" thickBot="1">
      <c r="A54" s="116" t="s">
        <v>288</v>
      </c>
      <c r="B54" s="502" t="s">
        <v>635</v>
      </c>
      <c r="C54" s="503"/>
      <c r="D54" s="166">
        <f>((825*(371*50%*10%))/371)/12</f>
        <v>3.4375</v>
      </c>
      <c r="E54" s="506" t="s">
        <v>636</v>
      </c>
      <c r="F54" s="506"/>
    </row>
    <row r="55" spans="1:7" ht="16.5" thickBot="1">
      <c r="A55" s="167"/>
      <c r="B55" s="150" t="s">
        <v>298</v>
      </c>
      <c r="C55" s="168"/>
      <c r="D55" s="169">
        <f>SUM(D47:D54)</f>
        <v>493.97030000000001</v>
      </c>
      <c r="E55" s="506"/>
      <c r="F55" s="506"/>
    </row>
    <row r="56" spans="1:7">
      <c r="A56" s="476" t="s">
        <v>299</v>
      </c>
      <c r="B56" s="476"/>
      <c r="C56" s="476"/>
      <c r="D56" s="476"/>
      <c r="E56" s="506"/>
      <c r="F56" s="506"/>
    </row>
    <row r="57" spans="1:7" hidden="1">
      <c r="A57" s="252"/>
    </row>
    <row r="58" spans="1:7" ht="16.149999999999999" customHeight="1" thickBot="1">
      <c r="A58" s="477" t="s">
        <v>300</v>
      </c>
      <c r="B58" s="477"/>
      <c r="C58" s="477"/>
      <c r="D58" s="477"/>
      <c r="E58" s="477"/>
      <c r="F58" s="477"/>
      <c r="G58" s="477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IV'!D43</f>
        <v>39.5</v>
      </c>
    </row>
    <row r="61" spans="1:7">
      <c r="A61" s="253" t="s">
        <v>259</v>
      </c>
      <c r="B61" s="219" t="s">
        <v>15</v>
      </c>
      <c r="C61" s="157"/>
      <c r="D61" s="115">
        <v>0</v>
      </c>
    </row>
    <row r="62" spans="1:7">
      <c r="A62" s="253" t="s">
        <v>261</v>
      </c>
      <c r="B62" s="219" t="s">
        <v>21</v>
      </c>
      <c r="C62" s="157"/>
      <c r="D62" s="115">
        <v>0</v>
      </c>
    </row>
    <row r="63" spans="1:7">
      <c r="A63" s="253" t="s">
        <v>263</v>
      </c>
      <c r="B63" s="487" t="s">
        <v>18</v>
      </c>
      <c r="C63" s="488"/>
      <c r="D63" s="165">
        <v>0</v>
      </c>
    </row>
    <row r="64" spans="1:7" ht="16.5" thickBot="1">
      <c r="A64" s="116" t="s">
        <v>284</v>
      </c>
      <c r="B64" s="504" t="s">
        <v>291</v>
      </c>
      <c r="C64" s="505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39.5</v>
      </c>
    </row>
    <row r="66" spans="1:7" ht="15.6" hidden="1" customHeight="1">
      <c r="A66" s="479" t="s">
        <v>304</v>
      </c>
      <c r="B66" s="479"/>
      <c r="C66" s="479"/>
      <c r="D66" s="479"/>
      <c r="E66" s="479"/>
      <c r="F66" s="479"/>
      <c r="G66" s="479"/>
    </row>
    <row r="67" spans="1:7" hidden="1">
      <c r="A67" s="252"/>
    </row>
    <row r="68" spans="1:7" ht="15.6" customHeight="1">
      <c r="A68" s="477" t="s">
        <v>305</v>
      </c>
      <c r="B68" s="477"/>
      <c r="C68" s="477"/>
      <c r="D68" s="477"/>
      <c r="E68" s="477"/>
      <c r="F68" s="477"/>
      <c r="G68" s="477"/>
    </row>
    <row r="69" spans="1:7" ht="16.149999999999999" customHeight="1" thickBot="1">
      <c r="A69" s="477" t="s">
        <v>556</v>
      </c>
      <c r="B69" s="477"/>
      <c r="C69" s="477"/>
      <c r="D69" s="477"/>
      <c r="E69" s="477"/>
      <c r="F69" s="477"/>
      <c r="G69" s="477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164.22</v>
      </c>
    </row>
    <row r="72" spans="1:7">
      <c r="A72" s="253" t="s">
        <v>259</v>
      </c>
      <c r="B72" s="225" t="s">
        <v>308</v>
      </c>
      <c r="C72" s="114">
        <v>1.4999999999999999E-2</v>
      </c>
      <c r="D72" s="115">
        <f t="shared" si="0"/>
        <v>12.32</v>
      </c>
    </row>
    <row r="73" spans="1:7">
      <c r="A73" s="253" t="s">
        <v>261</v>
      </c>
      <c r="B73" s="225" t="s">
        <v>309</v>
      </c>
      <c r="C73" s="114">
        <v>0.01</v>
      </c>
      <c r="D73" s="115">
        <f t="shared" si="0"/>
        <v>8.2100000000000009</v>
      </c>
    </row>
    <row r="74" spans="1:7">
      <c r="A74" s="253" t="s">
        <v>263</v>
      </c>
      <c r="B74" s="225" t="s">
        <v>9</v>
      </c>
      <c r="C74" s="114">
        <v>2E-3</v>
      </c>
      <c r="D74" s="115">
        <f t="shared" si="0"/>
        <v>1.64</v>
      </c>
    </row>
    <row r="75" spans="1:7">
      <c r="A75" s="253" t="s">
        <v>284</v>
      </c>
      <c r="B75" s="225" t="s">
        <v>10</v>
      </c>
      <c r="C75" s="114">
        <v>2.5000000000000001E-2</v>
      </c>
      <c r="D75" s="115">
        <f t="shared" si="0"/>
        <v>20.53</v>
      </c>
    </row>
    <row r="76" spans="1:7">
      <c r="A76" s="253" t="s">
        <v>286</v>
      </c>
      <c r="B76" s="225" t="s">
        <v>11</v>
      </c>
      <c r="C76" s="114">
        <v>0.08</v>
      </c>
      <c r="D76" s="115">
        <f t="shared" si="0"/>
        <v>65.69</v>
      </c>
    </row>
    <row r="77" spans="1:7" ht="31.5">
      <c r="A77" s="253" t="s">
        <v>288</v>
      </c>
      <c r="B77" s="225" t="s">
        <v>373</v>
      </c>
      <c r="C77" s="114">
        <v>3.8112E-2</v>
      </c>
      <c r="D77" s="115">
        <f t="shared" si="0"/>
        <v>31.29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4.93</v>
      </c>
    </row>
    <row r="79" spans="1:7" ht="16.5" hidden="1" thickBot="1">
      <c r="A79" s="489" t="s">
        <v>7</v>
      </c>
      <c r="B79" s="490"/>
      <c r="C79" s="174">
        <f>SUM(C71:C78)</f>
        <v>0.37611200000000006</v>
      </c>
      <c r="D79" s="169">
        <f>SUM(D71:D78)</f>
        <v>308.83000000000004</v>
      </c>
    </row>
    <row r="80" spans="1:7" ht="15.6" hidden="1" customHeight="1">
      <c r="A80" s="491" t="s">
        <v>310</v>
      </c>
      <c r="B80" s="491"/>
      <c r="C80" s="491"/>
      <c r="D80" s="491"/>
    </row>
    <row r="81" spans="1:7" ht="16.5" hidden="1" customHeight="1">
      <c r="A81" s="491" t="s">
        <v>311</v>
      </c>
      <c r="B81" s="491"/>
      <c r="C81" s="491"/>
      <c r="D81" s="491"/>
    </row>
    <row r="82" spans="1:7" hidden="1">
      <c r="A82" s="252"/>
    </row>
    <row r="83" spans="1:7" ht="16.149999999999999" customHeight="1" thickBot="1">
      <c r="A83" s="477" t="s">
        <v>312</v>
      </c>
      <c r="B83" s="477"/>
      <c r="C83" s="477"/>
      <c r="D83" s="477"/>
      <c r="E83" s="477"/>
      <c r="F83" s="477"/>
      <c r="G83" s="477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73.31</v>
      </c>
    </row>
    <row r="86" spans="1:7">
      <c r="A86" s="253" t="s">
        <v>259</v>
      </c>
      <c r="B86" s="225" t="s">
        <v>316</v>
      </c>
      <c r="C86" s="175">
        <f>(1/3)*(5/56)</f>
        <v>2.976190476190476E-2</v>
      </c>
      <c r="D86" s="124">
        <f>ROUND($D$43*C86,2)</f>
        <v>24.44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97.75</v>
      </c>
    </row>
    <row r="88" spans="1:7" ht="31.5">
      <c r="A88" s="253" t="s">
        <v>261</v>
      </c>
      <c r="B88" s="225" t="s">
        <v>318</v>
      </c>
      <c r="C88" s="114">
        <f>D88/D43</f>
        <v>4.4780300077942328E-2</v>
      </c>
      <c r="D88" s="115">
        <f>ROUND(D79*C87,2)</f>
        <v>36.770000000000003</v>
      </c>
    </row>
    <row r="89" spans="1:7" ht="16.5" hidden="1" thickBot="1">
      <c r="A89" s="489" t="s">
        <v>7</v>
      </c>
      <c r="B89" s="490"/>
      <c r="C89" s="174">
        <f>C88+C87</f>
        <v>0.16382791912556138</v>
      </c>
      <c r="D89" s="169">
        <f>D87+D88</f>
        <v>134.52000000000001</v>
      </c>
    </row>
    <row r="90" spans="1:7" hidden="1">
      <c r="A90" s="252"/>
    </row>
    <row r="91" spans="1:7" ht="16.149999999999999" customHeight="1" thickBot="1">
      <c r="A91" s="477" t="s">
        <v>319</v>
      </c>
      <c r="B91" s="477"/>
      <c r="C91" s="477"/>
      <c r="D91" s="477"/>
      <c r="E91" s="477"/>
      <c r="F91" s="477"/>
      <c r="G91" s="477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0.61</v>
      </c>
    </row>
    <row r="94" spans="1:7" ht="16.5" thickBot="1">
      <c r="A94" s="116" t="s">
        <v>259</v>
      </c>
      <c r="B94" s="226" t="s">
        <v>323</v>
      </c>
      <c r="C94" s="173">
        <f>D94/D43</f>
        <v>2.8010522213561963E-4</v>
      </c>
      <c r="D94" s="166">
        <f>ROUND(D79*C93,2)</f>
        <v>0.23</v>
      </c>
    </row>
    <row r="95" spans="1:7" ht="16.5" hidden="1" thickBot="1">
      <c r="A95" s="489" t="s">
        <v>7</v>
      </c>
      <c r="B95" s="490"/>
      <c r="C95" s="174">
        <f>SUM(C93:C94)</f>
        <v>1.0206978221356197E-3</v>
      </c>
      <c r="D95" s="169">
        <f>SUM(D93:D94)</f>
        <v>0.84</v>
      </c>
    </row>
    <row r="96" spans="1:7" hidden="1">
      <c r="A96" s="252"/>
    </row>
    <row r="97" spans="1:7" hidden="1">
      <c r="A97" s="252"/>
    </row>
    <row r="98" spans="1:7" ht="16.149999999999999" customHeight="1" thickBot="1">
      <c r="A98" s="477" t="s">
        <v>324</v>
      </c>
      <c r="B98" s="477"/>
      <c r="C98" s="477"/>
      <c r="D98" s="477"/>
      <c r="E98" s="477"/>
      <c r="F98" s="477"/>
      <c r="G98" s="477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3.42</v>
      </c>
    </row>
    <row r="101" spans="1:7">
      <c r="A101" s="253" t="s">
        <v>259</v>
      </c>
      <c r="B101" s="219" t="s">
        <v>328</v>
      </c>
      <c r="C101" s="118">
        <f>D101/D43</f>
        <v>3.2881917381137962E-4</v>
      </c>
      <c r="D101" s="179">
        <f>ROUND(D76*C100,2)</f>
        <v>0.27</v>
      </c>
    </row>
    <row r="102" spans="1:7">
      <c r="A102" s="253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35.72</v>
      </c>
    </row>
    <row r="103" spans="1:7">
      <c r="A103" s="253" t="s">
        <v>263</v>
      </c>
      <c r="B103" s="225" t="s">
        <v>330</v>
      </c>
      <c r="C103" s="181">
        <f>(((7/30)/12))</f>
        <v>1.9444444444444445E-2</v>
      </c>
      <c r="D103" s="115">
        <f>ROUND($D$43*C103,2)</f>
        <v>15.97</v>
      </c>
    </row>
    <row r="104" spans="1:7">
      <c r="A104" s="253" t="s">
        <v>284</v>
      </c>
      <c r="B104" s="225" t="s">
        <v>331</v>
      </c>
      <c r="C104" s="114">
        <f>D104/D43</f>
        <v>7.3192712392829307E-3</v>
      </c>
      <c r="D104" s="115">
        <f>ROUND(D79*C103,2)</f>
        <v>6.01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0.64</v>
      </c>
    </row>
    <row r="106" spans="1:7" ht="16.5" hidden="1" thickBot="1">
      <c r="A106" s="495" t="s">
        <v>7</v>
      </c>
      <c r="B106" s="496"/>
      <c r="C106" s="174">
        <f>SUM(C100:C105)</f>
        <v>7.5536979301983193E-2</v>
      </c>
      <c r="D106" s="183">
        <f>SUM(D100:D105)</f>
        <v>62.029999999999994</v>
      </c>
    </row>
    <row r="107" spans="1:7" hidden="1">
      <c r="A107" s="143"/>
    </row>
    <row r="108" spans="1:7" ht="16.149999999999999" customHeight="1" thickBot="1">
      <c r="A108" s="477" t="s">
        <v>557</v>
      </c>
      <c r="B108" s="477"/>
      <c r="C108" s="477"/>
      <c r="D108" s="477"/>
      <c r="E108" s="477"/>
      <c r="F108" s="477"/>
      <c r="G108" s="477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73.31</v>
      </c>
    </row>
    <row r="111" spans="1:7">
      <c r="A111" s="253" t="s">
        <v>259</v>
      </c>
      <c r="B111" s="225" t="s">
        <v>374</v>
      </c>
      <c r="C111" s="114">
        <f>(10.96/30)/12</f>
        <v>3.0444444444444444E-2</v>
      </c>
      <c r="D111" s="115">
        <f t="shared" si="1"/>
        <v>25</v>
      </c>
      <c r="E111" s="185" t="s">
        <v>375</v>
      </c>
    </row>
    <row r="112" spans="1:7">
      <c r="A112" s="253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0.17</v>
      </c>
    </row>
    <row r="113" spans="1:7">
      <c r="A113" s="253" t="s">
        <v>263</v>
      </c>
      <c r="B113" s="225" t="s">
        <v>336</v>
      </c>
      <c r="C113" s="114">
        <f>((1/30)/12)</f>
        <v>2.7777777777777779E-3</v>
      </c>
      <c r="D113" s="115">
        <f t="shared" si="1"/>
        <v>2.2799999999999998</v>
      </c>
    </row>
    <row r="114" spans="1:7">
      <c r="A114" s="253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0.27</v>
      </c>
    </row>
    <row r="115" spans="1:7">
      <c r="A115" s="253" t="s">
        <v>286</v>
      </c>
      <c r="B115" s="225" t="s">
        <v>291</v>
      </c>
      <c r="C115" s="186"/>
      <c r="D115" s="115">
        <f t="shared" si="1"/>
        <v>0</v>
      </c>
    </row>
    <row r="116" spans="1:7">
      <c r="A116" s="497" t="s">
        <v>317</v>
      </c>
      <c r="B116" s="498"/>
      <c r="C116" s="114">
        <f>SUM(C110:C115)</f>
        <v>0.12304126984126985</v>
      </c>
      <c r="D116" s="115">
        <f>SUM(D110:D115)</f>
        <v>101.03</v>
      </c>
    </row>
    <row r="117" spans="1:7" ht="16.5" thickBot="1">
      <c r="A117" s="116" t="s">
        <v>288</v>
      </c>
      <c r="B117" s="226" t="s">
        <v>338</v>
      </c>
      <c r="C117" s="182">
        <f>D117/$D$43</f>
        <v>4.6278254091971942E-2</v>
      </c>
      <c r="D117" s="115">
        <f>ROUND(D79*C116,2)</f>
        <v>38</v>
      </c>
    </row>
    <row r="118" spans="1:7" ht="16.5" hidden="1" thickBot="1">
      <c r="A118" s="495" t="s">
        <v>7</v>
      </c>
      <c r="B118" s="496"/>
      <c r="C118" s="174">
        <f>C117+C116</f>
        <v>0.16931952393324179</v>
      </c>
      <c r="D118" s="187">
        <f>D117+D116</f>
        <v>139.03</v>
      </c>
    </row>
    <row r="119" spans="1:7" hidden="1">
      <c r="A119" s="252" t="s">
        <v>339</v>
      </c>
    </row>
    <row r="120" spans="1:7" ht="16.149999999999999" customHeight="1" thickBot="1">
      <c r="A120" s="479" t="s">
        <v>558</v>
      </c>
      <c r="B120" s="479"/>
      <c r="C120" s="479"/>
      <c r="D120" s="479"/>
      <c r="E120" s="479"/>
      <c r="F120" s="479"/>
      <c r="G120" s="479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0.16382501948558068</v>
      </c>
      <c r="D122" s="115">
        <f>D89</f>
        <v>134.52000000000001</v>
      </c>
    </row>
    <row r="123" spans="1:7">
      <c r="A123" s="253" t="s">
        <v>313</v>
      </c>
      <c r="B123" s="225" t="s">
        <v>307</v>
      </c>
      <c r="C123" s="182">
        <f t="shared" si="2"/>
        <v>0.37610824240062357</v>
      </c>
      <c r="D123" s="115">
        <f>D79</f>
        <v>308.83000000000004</v>
      </c>
    </row>
    <row r="124" spans="1:7">
      <c r="A124" s="253" t="s">
        <v>320</v>
      </c>
      <c r="B124" s="225" t="s">
        <v>322</v>
      </c>
      <c r="C124" s="182">
        <f t="shared" si="2"/>
        <v>1.0229929851909587E-3</v>
      </c>
      <c r="D124" s="115">
        <f>D95</f>
        <v>0.84</v>
      </c>
    </row>
    <row r="125" spans="1:7">
      <c r="A125" s="189" t="s">
        <v>325</v>
      </c>
      <c r="B125" s="228" t="s">
        <v>342</v>
      </c>
      <c r="C125" s="182">
        <f t="shared" si="2"/>
        <v>7.5543160561184722E-2</v>
      </c>
      <c r="D125" s="115">
        <f>D106</f>
        <v>62.029999999999994</v>
      </c>
    </row>
    <row r="126" spans="1:7">
      <c r="A126" s="190" t="s">
        <v>333</v>
      </c>
      <c r="B126" s="229" t="s">
        <v>343</v>
      </c>
      <c r="C126" s="182">
        <f t="shared" si="2"/>
        <v>0.16931751753702259</v>
      </c>
      <c r="D126" s="115">
        <f>D118</f>
        <v>139.03</v>
      </c>
    </row>
    <row r="127" spans="1:7">
      <c r="A127" s="253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489" t="s">
        <v>345</v>
      </c>
      <c r="B128" s="490"/>
      <c r="C128" s="174">
        <f>SUM(C122:C127)</f>
        <v>0.78581693296960253</v>
      </c>
      <c r="D128" s="169">
        <f>SUM(D122:D127)</f>
        <v>645.25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479" t="s">
        <v>559</v>
      </c>
      <c r="B130" s="479"/>
      <c r="C130" s="479"/>
      <c r="D130" s="479"/>
      <c r="E130" s="479"/>
      <c r="F130" s="479"/>
      <c r="G130" s="479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1999.8403000000001</v>
      </c>
      <c r="G131" s="122"/>
    </row>
    <row r="132" spans="1:8">
      <c r="A132" s="153" t="s">
        <v>257</v>
      </c>
      <c r="B132" s="224" t="s">
        <v>347</v>
      </c>
      <c r="C132" s="123">
        <v>7.2217000000000003E-2</v>
      </c>
      <c r="D132" s="124">
        <f>E131*C132</f>
        <v>144.42246694510001</v>
      </c>
      <c r="G132" s="122"/>
    </row>
    <row r="133" spans="1:8">
      <c r="A133" s="253" t="s">
        <v>259</v>
      </c>
      <c r="B133" s="225" t="s">
        <v>348</v>
      </c>
      <c r="C133" s="182"/>
      <c r="D133" s="197"/>
      <c r="F133" s="198"/>
    </row>
    <row r="134" spans="1:8">
      <c r="A134" s="253"/>
      <c r="B134" s="225" t="s">
        <v>349</v>
      </c>
      <c r="C134" s="182"/>
      <c r="D134" s="124"/>
      <c r="E134" s="208"/>
      <c r="F134" s="199"/>
      <c r="G134" s="122"/>
    </row>
    <row r="135" spans="1:8">
      <c r="A135" s="253"/>
      <c r="B135" s="225" t="s">
        <v>350</v>
      </c>
      <c r="C135" s="182">
        <v>7.5999999999999998E-2</v>
      </c>
      <c r="D135" s="115">
        <f>$D$153*C135</f>
        <v>191.61223087934016</v>
      </c>
      <c r="E135" s="198">
        <f>D153</f>
        <v>2521.2135642018443</v>
      </c>
      <c r="G135" s="122"/>
    </row>
    <row r="136" spans="1:8">
      <c r="A136" s="253"/>
      <c r="B136" s="225" t="s">
        <v>351</v>
      </c>
      <c r="C136" s="182">
        <v>1.6500000000000001E-2</v>
      </c>
      <c r="D136" s="115">
        <f>$D$153*C136</f>
        <v>41.60002380933043</v>
      </c>
      <c r="E136" s="200"/>
      <c r="G136" s="122"/>
    </row>
    <row r="137" spans="1:8">
      <c r="A137" s="253"/>
      <c r="B137" s="225" t="s">
        <v>352</v>
      </c>
      <c r="C137" s="182"/>
      <c r="D137" s="115"/>
    </row>
    <row r="138" spans="1:8">
      <c r="A138" s="253"/>
      <c r="B138" s="225" t="s">
        <v>353</v>
      </c>
      <c r="C138" s="182">
        <v>0.04</v>
      </c>
      <c r="D138" s="115">
        <f>$D$153*C138</f>
        <v>100.84854256807377</v>
      </c>
      <c r="G138" s="122"/>
    </row>
    <row r="139" spans="1:8">
      <c r="A139" s="253"/>
      <c r="B139" s="225" t="s">
        <v>354</v>
      </c>
      <c r="C139" s="182"/>
      <c r="D139" s="115"/>
    </row>
    <row r="140" spans="1:8">
      <c r="A140" s="253" t="s">
        <v>261</v>
      </c>
      <c r="B140" s="225" t="s">
        <v>355</v>
      </c>
      <c r="C140" s="182">
        <v>0.02</v>
      </c>
      <c r="D140" s="115">
        <f>ROUND(E140*C140,2)</f>
        <v>42.89</v>
      </c>
      <c r="E140" s="177">
        <f>E131+D132</f>
        <v>2144.2627669450999</v>
      </c>
    </row>
    <row r="141" spans="1:8" ht="33" hidden="1" customHeight="1" thickBot="1">
      <c r="A141" s="492" t="s">
        <v>356</v>
      </c>
      <c r="B141" s="493"/>
      <c r="C141" s="494"/>
      <c r="D141" s="201">
        <f>D132+D135+D136+D138+D140</f>
        <v>521.37326420184434</v>
      </c>
    </row>
    <row r="142" spans="1:8" ht="15.6" hidden="1" customHeight="1">
      <c r="A142" s="479" t="s">
        <v>357</v>
      </c>
      <c r="B142" s="479"/>
      <c r="C142" s="479"/>
      <c r="D142" s="479"/>
      <c r="E142" s="479"/>
      <c r="F142" s="479"/>
      <c r="G142" s="479"/>
    </row>
    <row r="143" spans="1:8" ht="15.6" hidden="1" customHeight="1">
      <c r="A143" s="479" t="s">
        <v>358</v>
      </c>
      <c r="B143" s="479"/>
      <c r="C143" s="479"/>
      <c r="D143" s="479"/>
      <c r="E143" s="479"/>
      <c r="F143" s="479"/>
      <c r="G143" s="479"/>
    </row>
    <row r="144" spans="1:8" hidden="1">
      <c r="A144" s="252"/>
    </row>
    <row r="145" spans="1:8" ht="16.149999999999999" customHeight="1" thickBot="1">
      <c r="A145" s="477" t="s">
        <v>359</v>
      </c>
      <c r="B145" s="477"/>
      <c r="C145" s="477"/>
      <c r="D145" s="477"/>
      <c r="E145" s="477"/>
      <c r="F145" s="477"/>
      <c r="G145" s="477"/>
    </row>
    <row r="146" spans="1:8" ht="32.25" customHeight="1" thickBot="1">
      <c r="A146" s="188"/>
      <c r="B146" s="499" t="s">
        <v>360</v>
      </c>
      <c r="C146" s="499"/>
      <c r="D146" s="125" t="s">
        <v>361</v>
      </c>
    </row>
    <row r="147" spans="1:8">
      <c r="A147" s="253" t="s">
        <v>257</v>
      </c>
      <c r="B147" s="225" t="s">
        <v>362</v>
      </c>
      <c r="C147" s="114">
        <f t="shared" ref="C147:C152" si="3">D147/$D$153</f>
        <v>0.32568442898249556</v>
      </c>
      <c r="D147" s="124">
        <f>D43</f>
        <v>821.12</v>
      </c>
    </row>
    <row r="148" spans="1:8">
      <c r="A148" s="253" t="s">
        <v>259</v>
      </c>
      <c r="B148" s="225" t="s">
        <v>363</v>
      </c>
      <c r="C148" s="114">
        <f t="shared" si="3"/>
        <v>0.19592560781592461</v>
      </c>
      <c r="D148" s="124">
        <f>D55</f>
        <v>493.97030000000001</v>
      </c>
    </row>
    <row r="149" spans="1:8" ht="31.5">
      <c r="A149" s="253" t="s">
        <v>261</v>
      </c>
      <c r="B149" s="225" t="s">
        <v>364</v>
      </c>
      <c r="C149" s="114">
        <f t="shared" si="3"/>
        <v>1.5667058340813247E-2</v>
      </c>
      <c r="D149" s="124">
        <f>D65</f>
        <v>39.5</v>
      </c>
      <c r="E149" s="198">
        <f>D151+D132+D140</f>
        <v>2187.1527669450998</v>
      </c>
    </row>
    <row r="150" spans="1:8">
      <c r="A150" s="253" t="s">
        <v>263</v>
      </c>
      <c r="B150" s="225" t="s">
        <v>365</v>
      </c>
      <c r="C150" s="114">
        <f t="shared" si="3"/>
        <v>0.25592833909898094</v>
      </c>
      <c r="D150" s="124">
        <f>D128</f>
        <v>645.25</v>
      </c>
      <c r="E150" s="202">
        <f>C138+C136+C135</f>
        <v>0.13250000000000001</v>
      </c>
    </row>
    <row r="151" spans="1:8" ht="16.5" customHeight="1">
      <c r="A151" s="117" t="s">
        <v>366</v>
      </c>
      <c r="B151" s="231"/>
      <c r="C151" s="176">
        <f t="shared" si="3"/>
        <v>0.79320543423821432</v>
      </c>
      <c r="D151" s="203">
        <f>SUM(D147:D150)</f>
        <v>1999.8403000000001</v>
      </c>
      <c r="E151" s="202">
        <f>100%-E150</f>
        <v>0.86749999999999994</v>
      </c>
    </row>
    <row r="152" spans="1:8">
      <c r="A152" s="253" t="s">
        <v>284</v>
      </c>
      <c r="B152" s="225" t="s">
        <v>367</v>
      </c>
      <c r="C152" s="114">
        <f t="shared" si="3"/>
        <v>0.20679456576178568</v>
      </c>
      <c r="D152" s="124">
        <f>D141</f>
        <v>521.37326420184434</v>
      </c>
      <c r="G152" s="126"/>
    </row>
    <row r="153" spans="1:8" ht="16.5" hidden="1" customHeight="1" thickBot="1">
      <c r="A153" s="495" t="s">
        <v>368</v>
      </c>
      <c r="B153" s="496"/>
      <c r="C153" s="174">
        <f>C152+C151</f>
        <v>1</v>
      </c>
      <c r="D153" s="204">
        <f>(D151+D140+D132)/0.8675</f>
        <v>2521.2135642018443</v>
      </c>
      <c r="E153" s="205"/>
      <c r="F153" s="198">
        <f>D151+D152</f>
        <v>2521.2135642018443</v>
      </c>
      <c r="H153" s="54"/>
    </row>
    <row r="154" spans="1:8">
      <c r="E154" s="205"/>
    </row>
    <row r="155" spans="1:8">
      <c r="A155" s="249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1.5748031496062993" bottom="0" header="0" footer="0"/>
  <pageSetup paperSize="9" scale="90" fitToHeight="4" orientation="portrait" r:id="rId1"/>
  <headerFooter alignWithMargins="0"/>
  <rowBreaks count="3" manualBreakCount="3">
    <brk id="43" max="3" man="1"/>
    <brk id="89" max="3" man="1"/>
    <brk id="128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39" zoomScale="75" zoomScaleSheetLayoutView="75" workbookViewId="0">
      <selection activeCell="E53" sqref="E53:H53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74" t="s">
        <v>255</v>
      </c>
      <c r="B3" s="474"/>
      <c r="C3" s="474"/>
      <c r="D3" s="474"/>
      <c r="E3" s="127"/>
      <c r="F3" s="127"/>
      <c r="G3" s="108"/>
    </row>
    <row r="4" spans="1:7" hidden="1">
      <c r="A4" s="474"/>
      <c r="B4" s="474"/>
      <c r="C4" s="474"/>
      <c r="D4" s="474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127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210"/>
      <c r="C8" s="250"/>
      <c r="D8" s="250"/>
    </row>
    <row r="9" spans="1:7" hidden="1">
      <c r="A9" s="476"/>
      <c r="B9" s="476"/>
      <c r="C9" s="476"/>
      <c r="D9" s="476"/>
    </row>
    <row r="10" spans="1:7">
      <c r="A10" s="132" t="s">
        <v>256</v>
      </c>
      <c r="B10" s="209"/>
      <c r="C10" s="250"/>
      <c r="D10" s="250"/>
    </row>
    <row r="11" spans="1:7" ht="15.6" customHeight="1">
      <c r="A11" s="133" t="s">
        <v>257</v>
      </c>
      <c r="B11" s="472" t="s">
        <v>258</v>
      </c>
      <c r="C11" s="473"/>
      <c r="D11" s="134">
        <v>42550</v>
      </c>
    </row>
    <row r="12" spans="1:7">
      <c r="A12" s="133" t="s">
        <v>259</v>
      </c>
      <c r="B12" s="211" t="s">
        <v>260</v>
      </c>
      <c r="C12" s="254"/>
      <c r="D12" s="136" t="s">
        <v>369</v>
      </c>
    </row>
    <row r="13" spans="1:7" ht="15.6" customHeight="1">
      <c r="A13" s="133" t="s">
        <v>261</v>
      </c>
      <c r="B13" s="472" t="s">
        <v>262</v>
      </c>
      <c r="C13" s="473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2"/>
    </row>
    <row r="17" spans="1:7">
      <c r="A17" s="477"/>
      <c r="B17" s="477"/>
      <c r="C17" s="477"/>
      <c r="D17" s="477"/>
      <c r="E17" s="477"/>
      <c r="F17" s="477"/>
      <c r="G17" s="477"/>
    </row>
    <row r="18" spans="1:7" ht="35.25" customHeight="1">
      <c r="A18" s="478" t="s">
        <v>264</v>
      </c>
      <c r="B18" s="478"/>
      <c r="C18" s="251" t="s">
        <v>265</v>
      </c>
      <c r="D18" s="251" t="s">
        <v>266</v>
      </c>
    </row>
    <row r="19" spans="1:7">
      <c r="A19" s="136">
        <v>1</v>
      </c>
      <c r="B19" s="214" t="s">
        <v>0</v>
      </c>
      <c r="C19" s="136" t="s">
        <v>267</v>
      </c>
      <c r="D19" s="141">
        <v>1</v>
      </c>
    </row>
    <row r="20" spans="1:7">
      <c r="A20" s="133"/>
      <c r="B20" s="248"/>
      <c r="C20" s="133"/>
      <c r="D20" s="142"/>
    </row>
    <row r="21" spans="1:7" ht="15.6" hidden="1" customHeight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Copeira</v>
      </c>
    </row>
    <row r="27" spans="1:7" ht="30.75" customHeight="1">
      <c r="A27" s="147">
        <v>2</v>
      </c>
      <c r="B27" s="470" t="s">
        <v>273</v>
      </c>
      <c r="C27" s="471"/>
      <c r="D27" s="111">
        <f>'6'!D27</f>
        <v>1187</v>
      </c>
      <c r="E27" s="232"/>
    </row>
    <row r="28" spans="1:7" ht="31.5" customHeight="1">
      <c r="A28" s="147">
        <v>3</v>
      </c>
      <c r="B28" s="470" t="s">
        <v>274</v>
      </c>
      <c r="C28" s="471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ROUND(((D27/220)*(365.25/12)*(30/6)),2)</f>
        <v>821.12</v>
      </c>
      <c r="E35" s="207"/>
    </row>
    <row r="36" spans="1:7">
      <c r="A36" s="253" t="s">
        <v>259</v>
      </c>
      <c r="B36" s="219" t="s">
        <v>281</v>
      </c>
      <c r="C36" s="156"/>
      <c r="D36" s="115">
        <v>0</v>
      </c>
    </row>
    <row r="37" spans="1:7">
      <c r="A37" s="253" t="s">
        <v>261</v>
      </c>
      <c r="B37" s="219" t="s">
        <v>282</v>
      </c>
      <c r="C37" s="157"/>
      <c r="D37" s="115">
        <v>0</v>
      </c>
    </row>
    <row r="38" spans="1:7">
      <c r="A38" s="253" t="s">
        <v>263</v>
      </c>
      <c r="B38" s="219" t="s">
        <v>547</v>
      </c>
      <c r="C38" s="156"/>
      <c r="D38" s="115">
        <v>0</v>
      </c>
    </row>
    <row r="39" spans="1:7">
      <c r="A39" s="253" t="s">
        <v>284</v>
      </c>
      <c r="B39" s="219" t="s">
        <v>285</v>
      </c>
      <c r="C39" s="158"/>
      <c r="D39" s="115">
        <v>0</v>
      </c>
    </row>
    <row r="40" spans="1:7">
      <c r="A40" s="253" t="s">
        <v>286</v>
      </c>
      <c r="B40" s="220" t="s">
        <v>287</v>
      </c>
      <c r="C40" s="158"/>
      <c r="D40" s="115">
        <v>0</v>
      </c>
    </row>
    <row r="41" spans="1:7">
      <c r="A41" s="253" t="s">
        <v>288</v>
      </c>
      <c r="B41" s="220" t="s">
        <v>289</v>
      </c>
      <c r="C41" s="158"/>
      <c r="D41" s="115">
        <v>0</v>
      </c>
    </row>
    <row r="42" spans="1:7" ht="16.5" thickBot="1">
      <c r="A42" s="253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821.12</v>
      </c>
    </row>
    <row r="44" spans="1:7" hidden="1">
      <c r="A44" s="252"/>
    </row>
    <row r="45" spans="1:7" ht="16.149999999999999" customHeight="1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113.53280000000001</v>
      </c>
      <c r="E47" s="207"/>
    </row>
    <row r="48" spans="1:7">
      <c r="A48" s="253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637</v>
      </c>
      <c r="B49" s="423" t="s">
        <v>638</v>
      </c>
      <c r="C49" s="157"/>
      <c r="D49" s="115">
        <f>35*(1-20%)</f>
        <v>28</v>
      </c>
    </row>
    <row r="50" spans="1:7">
      <c r="A50" s="253" t="s">
        <v>261</v>
      </c>
      <c r="B50" s="219" t="s">
        <v>384</v>
      </c>
      <c r="C50" s="157"/>
      <c r="D50" s="115">
        <f>'6'!D50</f>
        <v>53</v>
      </c>
    </row>
    <row r="51" spans="1:7">
      <c r="A51" s="253" t="s">
        <v>263</v>
      </c>
      <c r="B51" s="219" t="s">
        <v>297</v>
      </c>
      <c r="C51" s="156"/>
      <c r="D51" s="115">
        <v>0</v>
      </c>
    </row>
    <row r="52" spans="1:7">
      <c r="A52" s="253" t="s">
        <v>284</v>
      </c>
      <c r="B52" s="219" t="s">
        <v>385</v>
      </c>
      <c r="C52" s="158"/>
      <c r="D52" s="165">
        <v>16</v>
      </c>
    </row>
    <row r="53" spans="1:7" ht="16.5" customHeight="1">
      <c r="A53" s="253" t="s">
        <v>286</v>
      </c>
      <c r="B53" s="500" t="s">
        <v>372</v>
      </c>
      <c r="C53" s="501"/>
      <c r="D53" s="165">
        <v>16</v>
      </c>
    </row>
    <row r="54" spans="1:7" ht="16.5" thickBot="1">
      <c r="A54" s="116" t="s">
        <v>288</v>
      </c>
      <c r="B54" s="502" t="s">
        <v>635</v>
      </c>
      <c r="C54" s="503"/>
      <c r="D54" s="166">
        <f>((825*(371*50%*10%))/371)/12</f>
        <v>3.4375</v>
      </c>
      <c r="E54" s="506" t="s">
        <v>636</v>
      </c>
      <c r="F54" s="506"/>
    </row>
    <row r="55" spans="1:7" ht="16.5" thickBot="1">
      <c r="A55" s="167"/>
      <c r="B55" s="150" t="s">
        <v>298</v>
      </c>
      <c r="C55" s="168"/>
      <c r="D55" s="169">
        <f>SUM(D47:D54)</f>
        <v>493.97030000000001</v>
      </c>
      <c r="E55" s="506"/>
      <c r="F55" s="506"/>
    </row>
    <row r="56" spans="1:7">
      <c r="A56" s="476" t="s">
        <v>299</v>
      </c>
      <c r="B56" s="476"/>
      <c r="C56" s="476"/>
      <c r="D56" s="476"/>
      <c r="E56" s="506"/>
      <c r="F56" s="506"/>
    </row>
    <row r="57" spans="1:7" hidden="1">
      <c r="A57" s="252"/>
    </row>
    <row r="58" spans="1:7" ht="16.149999999999999" customHeight="1" thickBot="1">
      <c r="A58" s="477" t="s">
        <v>300</v>
      </c>
      <c r="B58" s="477"/>
      <c r="C58" s="477"/>
      <c r="D58" s="477"/>
      <c r="E58" s="477"/>
      <c r="F58" s="477"/>
      <c r="G58" s="477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IV'!D43</f>
        <v>39.5</v>
      </c>
    </row>
    <row r="61" spans="1:7">
      <c r="A61" s="253" t="s">
        <v>259</v>
      </c>
      <c r="B61" s="219" t="s">
        <v>15</v>
      </c>
      <c r="C61" s="157"/>
      <c r="D61" s="115">
        <v>0</v>
      </c>
    </row>
    <row r="62" spans="1:7">
      <c r="A62" s="253" t="s">
        <v>261</v>
      </c>
      <c r="B62" s="219" t="s">
        <v>21</v>
      </c>
      <c r="C62" s="157"/>
      <c r="D62" s="115">
        <v>0</v>
      </c>
    </row>
    <row r="63" spans="1:7">
      <c r="A63" s="253" t="s">
        <v>263</v>
      </c>
      <c r="B63" s="487" t="s">
        <v>18</v>
      </c>
      <c r="C63" s="488"/>
      <c r="D63" s="165">
        <v>0</v>
      </c>
    </row>
    <row r="64" spans="1:7" ht="16.5" thickBot="1">
      <c r="A64" s="116" t="s">
        <v>284</v>
      </c>
      <c r="B64" s="504" t="s">
        <v>291</v>
      </c>
      <c r="C64" s="505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39.5</v>
      </c>
    </row>
    <row r="66" spans="1:7" ht="15.6" hidden="1" customHeight="1">
      <c r="A66" s="479" t="s">
        <v>304</v>
      </c>
      <c r="B66" s="479"/>
      <c r="C66" s="479"/>
      <c r="D66" s="479"/>
      <c r="E66" s="479"/>
      <c r="F66" s="479"/>
      <c r="G66" s="479"/>
    </row>
    <row r="67" spans="1:7" hidden="1">
      <c r="A67" s="252"/>
    </row>
    <row r="68" spans="1:7" ht="15.6" customHeight="1">
      <c r="A68" s="477" t="s">
        <v>305</v>
      </c>
      <c r="B68" s="477"/>
      <c r="C68" s="477"/>
      <c r="D68" s="477"/>
      <c r="E68" s="477"/>
      <c r="F68" s="477"/>
      <c r="G68" s="477"/>
    </row>
    <row r="69" spans="1:7" ht="16.149999999999999" customHeight="1" thickBot="1">
      <c r="A69" s="477" t="s">
        <v>556</v>
      </c>
      <c r="B69" s="477"/>
      <c r="C69" s="477"/>
      <c r="D69" s="477"/>
      <c r="E69" s="477"/>
      <c r="F69" s="477"/>
      <c r="G69" s="477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164.22</v>
      </c>
    </row>
    <row r="72" spans="1:7">
      <c r="A72" s="253" t="s">
        <v>259</v>
      </c>
      <c r="B72" s="225" t="s">
        <v>308</v>
      </c>
      <c r="C72" s="114">
        <v>1.4999999999999999E-2</v>
      </c>
      <c r="D72" s="115">
        <f t="shared" si="0"/>
        <v>12.32</v>
      </c>
    </row>
    <row r="73" spans="1:7">
      <c r="A73" s="253" t="s">
        <v>261</v>
      </c>
      <c r="B73" s="225" t="s">
        <v>309</v>
      </c>
      <c r="C73" s="114">
        <v>0.01</v>
      </c>
      <c r="D73" s="115">
        <f t="shared" si="0"/>
        <v>8.2100000000000009</v>
      </c>
    </row>
    <row r="74" spans="1:7">
      <c r="A74" s="253" t="s">
        <v>263</v>
      </c>
      <c r="B74" s="225" t="s">
        <v>9</v>
      </c>
      <c r="C74" s="114">
        <v>2E-3</v>
      </c>
      <c r="D74" s="115">
        <f t="shared" si="0"/>
        <v>1.64</v>
      </c>
    </row>
    <row r="75" spans="1:7">
      <c r="A75" s="253" t="s">
        <v>284</v>
      </c>
      <c r="B75" s="225" t="s">
        <v>10</v>
      </c>
      <c r="C75" s="114">
        <v>2.5000000000000001E-2</v>
      </c>
      <c r="D75" s="115">
        <f t="shared" si="0"/>
        <v>20.53</v>
      </c>
    </row>
    <row r="76" spans="1:7">
      <c r="A76" s="253" t="s">
        <v>286</v>
      </c>
      <c r="B76" s="225" t="s">
        <v>11</v>
      </c>
      <c r="C76" s="114">
        <v>0.08</v>
      </c>
      <c r="D76" s="115">
        <f t="shared" si="0"/>
        <v>65.69</v>
      </c>
    </row>
    <row r="77" spans="1:7" ht="31.5">
      <c r="A77" s="253" t="s">
        <v>288</v>
      </c>
      <c r="B77" s="225" t="s">
        <v>373</v>
      </c>
      <c r="C77" s="114">
        <v>3.8112E-2</v>
      </c>
      <c r="D77" s="115">
        <f t="shared" si="0"/>
        <v>31.29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4.93</v>
      </c>
    </row>
    <row r="79" spans="1:7" ht="16.5" hidden="1" thickBot="1">
      <c r="A79" s="489" t="s">
        <v>7</v>
      </c>
      <c r="B79" s="490"/>
      <c r="C79" s="174">
        <f>SUM(C71:C78)</f>
        <v>0.37611200000000006</v>
      </c>
      <c r="D79" s="169">
        <f>SUM(D71:D78)</f>
        <v>308.83000000000004</v>
      </c>
    </row>
    <row r="80" spans="1:7" ht="15.6" hidden="1" customHeight="1">
      <c r="A80" s="491" t="s">
        <v>310</v>
      </c>
      <c r="B80" s="491"/>
      <c r="C80" s="491"/>
      <c r="D80" s="491"/>
    </row>
    <row r="81" spans="1:7" ht="16.5" hidden="1" customHeight="1">
      <c r="A81" s="491" t="s">
        <v>311</v>
      </c>
      <c r="B81" s="491"/>
      <c r="C81" s="491"/>
      <c r="D81" s="491"/>
    </row>
    <row r="82" spans="1:7" hidden="1">
      <c r="A82" s="252"/>
    </row>
    <row r="83" spans="1:7" ht="16.149999999999999" customHeight="1" thickBot="1">
      <c r="A83" s="477" t="s">
        <v>312</v>
      </c>
      <c r="B83" s="477"/>
      <c r="C83" s="477"/>
      <c r="D83" s="477"/>
      <c r="E83" s="477"/>
      <c r="F83" s="477"/>
      <c r="G83" s="477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73.31</v>
      </c>
    </row>
    <row r="86" spans="1:7">
      <c r="A86" s="253" t="s">
        <v>259</v>
      </c>
      <c r="B86" s="225" t="s">
        <v>316</v>
      </c>
      <c r="C86" s="175">
        <f>(1/3)*(5/56)</f>
        <v>2.976190476190476E-2</v>
      </c>
      <c r="D86" s="124">
        <f>ROUND($D$43*C86,2)</f>
        <v>24.44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97.75</v>
      </c>
    </row>
    <row r="88" spans="1:7" ht="31.5">
      <c r="A88" s="253" t="s">
        <v>261</v>
      </c>
      <c r="B88" s="225" t="s">
        <v>318</v>
      </c>
      <c r="C88" s="114">
        <f>D88/D43</f>
        <v>4.4780300077942328E-2</v>
      </c>
      <c r="D88" s="115">
        <f>ROUND(D79*C87,2)</f>
        <v>36.770000000000003</v>
      </c>
    </row>
    <row r="89" spans="1:7" ht="16.5" hidden="1" thickBot="1">
      <c r="A89" s="489" t="s">
        <v>7</v>
      </c>
      <c r="B89" s="490"/>
      <c r="C89" s="174">
        <f>C88+C87</f>
        <v>0.16382791912556138</v>
      </c>
      <c r="D89" s="169">
        <f>D87+D88</f>
        <v>134.52000000000001</v>
      </c>
    </row>
    <row r="90" spans="1:7" hidden="1">
      <c r="A90" s="252"/>
    </row>
    <row r="91" spans="1:7" ht="16.149999999999999" customHeight="1" thickBot="1">
      <c r="A91" s="477" t="s">
        <v>319</v>
      </c>
      <c r="B91" s="477"/>
      <c r="C91" s="477"/>
      <c r="D91" s="477"/>
      <c r="E91" s="477"/>
      <c r="F91" s="477"/>
      <c r="G91" s="477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0.61</v>
      </c>
    </row>
    <row r="94" spans="1:7" ht="16.5" thickBot="1">
      <c r="A94" s="116" t="s">
        <v>259</v>
      </c>
      <c r="B94" s="226" t="s">
        <v>323</v>
      </c>
      <c r="C94" s="173">
        <f>D94/D43</f>
        <v>2.8010522213561963E-4</v>
      </c>
      <c r="D94" s="166">
        <f>ROUND(D79*C93,2)</f>
        <v>0.23</v>
      </c>
    </row>
    <row r="95" spans="1:7" ht="16.5" hidden="1" thickBot="1">
      <c r="A95" s="489" t="s">
        <v>7</v>
      </c>
      <c r="B95" s="490"/>
      <c r="C95" s="174">
        <f>SUM(C93:C94)</f>
        <v>1.0206978221356197E-3</v>
      </c>
      <c r="D95" s="169">
        <f>SUM(D93:D94)</f>
        <v>0.84</v>
      </c>
    </row>
    <row r="96" spans="1:7" hidden="1">
      <c r="A96" s="252"/>
    </row>
    <row r="97" spans="1:7" hidden="1">
      <c r="A97" s="252"/>
    </row>
    <row r="98" spans="1:7" ht="16.149999999999999" customHeight="1" thickBot="1">
      <c r="A98" s="477" t="s">
        <v>324</v>
      </c>
      <c r="B98" s="477"/>
      <c r="C98" s="477"/>
      <c r="D98" s="477"/>
      <c r="E98" s="477"/>
      <c r="F98" s="477"/>
      <c r="G98" s="477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3.42</v>
      </c>
    </row>
    <row r="101" spans="1:7">
      <c r="A101" s="253" t="s">
        <v>259</v>
      </c>
      <c r="B101" s="219" t="s">
        <v>328</v>
      </c>
      <c r="C101" s="118">
        <f>D101/D43</f>
        <v>3.2881917381137962E-4</v>
      </c>
      <c r="D101" s="179">
        <f>ROUND(D76*C100,2)</f>
        <v>0.27</v>
      </c>
    </row>
    <row r="102" spans="1:7">
      <c r="A102" s="253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35.72</v>
      </c>
    </row>
    <row r="103" spans="1:7">
      <c r="A103" s="253" t="s">
        <v>263</v>
      </c>
      <c r="B103" s="225" t="s">
        <v>330</v>
      </c>
      <c r="C103" s="181">
        <f>(((7/30)/12))</f>
        <v>1.9444444444444445E-2</v>
      </c>
      <c r="D103" s="115">
        <f>ROUND($D$43*C103,2)</f>
        <v>15.97</v>
      </c>
    </row>
    <row r="104" spans="1:7">
      <c r="A104" s="253" t="s">
        <v>284</v>
      </c>
      <c r="B104" s="225" t="s">
        <v>331</v>
      </c>
      <c r="C104" s="114">
        <f>D104/D43</f>
        <v>7.3192712392829307E-3</v>
      </c>
      <c r="D104" s="115">
        <f>ROUND(D79*C103,2)</f>
        <v>6.01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0.64</v>
      </c>
    </row>
    <row r="106" spans="1:7" ht="16.5" hidden="1" thickBot="1">
      <c r="A106" s="495" t="s">
        <v>7</v>
      </c>
      <c r="B106" s="496"/>
      <c r="C106" s="174">
        <f>SUM(C100:C105)</f>
        <v>7.5536979301983193E-2</v>
      </c>
      <c r="D106" s="183">
        <f>SUM(D100:D105)</f>
        <v>62.029999999999994</v>
      </c>
    </row>
    <row r="107" spans="1:7" hidden="1">
      <c r="A107" s="143"/>
    </row>
    <row r="108" spans="1:7" ht="16.149999999999999" customHeight="1" thickBot="1">
      <c r="A108" s="477" t="s">
        <v>557</v>
      </c>
      <c r="B108" s="477"/>
      <c r="C108" s="477"/>
      <c r="D108" s="477"/>
      <c r="E108" s="477"/>
      <c r="F108" s="477"/>
      <c r="G108" s="477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73.31</v>
      </c>
    </row>
    <row r="111" spans="1:7">
      <c r="A111" s="253" t="s">
        <v>259</v>
      </c>
      <c r="B111" s="225" t="s">
        <v>374</v>
      </c>
      <c r="C111" s="114">
        <f>(10.96/30)/12</f>
        <v>3.0444444444444444E-2</v>
      </c>
      <c r="D111" s="115">
        <f t="shared" si="1"/>
        <v>25</v>
      </c>
      <c r="E111" s="185"/>
    </row>
    <row r="112" spans="1:7">
      <c r="A112" s="253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0.17</v>
      </c>
    </row>
    <row r="113" spans="1:7">
      <c r="A113" s="253" t="s">
        <v>263</v>
      </c>
      <c r="B113" s="225" t="s">
        <v>336</v>
      </c>
      <c r="C113" s="114">
        <f>((1/30)/12)</f>
        <v>2.7777777777777779E-3</v>
      </c>
      <c r="D113" s="115">
        <f t="shared" si="1"/>
        <v>2.2799999999999998</v>
      </c>
    </row>
    <row r="114" spans="1:7">
      <c r="A114" s="253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0.27</v>
      </c>
    </row>
    <row r="115" spans="1:7">
      <c r="A115" s="253" t="s">
        <v>286</v>
      </c>
      <c r="B115" s="225" t="s">
        <v>291</v>
      </c>
      <c r="C115" s="186"/>
      <c r="D115" s="115">
        <f t="shared" si="1"/>
        <v>0</v>
      </c>
    </row>
    <row r="116" spans="1:7">
      <c r="A116" s="497" t="s">
        <v>317</v>
      </c>
      <c r="B116" s="498"/>
      <c r="C116" s="114">
        <f>SUM(C110:C115)</f>
        <v>0.12304126984126985</v>
      </c>
      <c r="D116" s="115">
        <f>SUM(D110:D115)</f>
        <v>101.03</v>
      </c>
    </row>
    <row r="117" spans="1:7" ht="16.5" thickBot="1">
      <c r="A117" s="116" t="s">
        <v>288</v>
      </c>
      <c r="B117" s="226" t="s">
        <v>338</v>
      </c>
      <c r="C117" s="182">
        <f>D117/$D$43</f>
        <v>4.6278254091971942E-2</v>
      </c>
      <c r="D117" s="115">
        <f>ROUND(D79*C116,2)</f>
        <v>38</v>
      </c>
    </row>
    <row r="118" spans="1:7" ht="16.5" hidden="1" thickBot="1">
      <c r="A118" s="495" t="s">
        <v>7</v>
      </c>
      <c r="B118" s="496"/>
      <c r="C118" s="174">
        <f>C117+C116</f>
        <v>0.16931952393324179</v>
      </c>
      <c r="D118" s="187">
        <f>D117+D116</f>
        <v>139.03</v>
      </c>
    </row>
    <row r="119" spans="1:7" hidden="1">
      <c r="A119" s="252" t="s">
        <v>339</v>
      </c>
    </row>
    <row r="120" spans="1:7" ht="16.149999999999999" customHeight="1" thickBot="1">
      <c r="A120" s="479" t="s">
        <v>558</v>
      </c>
      <c r="B120" s="479"/>
      <c r="C120" s="479"/>
      <c r="D120" s="479"/>
      <c r="E120" s="479"/>
      <c r="F120" s="479"/>
      <c r="G120" s="479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0.16382501948558068</v>
      </c>
      <c r="D122" s="115">
        <f>D89</f>
        <v>134.52000000000001</v>
      </c>
    </row>
    <row r="123" spans="1:7">
      <c r="A123" s="253" t="s">
        <v>313</v>
      </c>
      <c r="B123" s="225" t="s">
        <v>307</v>
      </c>
      <c r="C123" s="182">
        <f t="shared" si="2"/>
        <v>0.37610824240062357</v>
      </c>
      <c r="D123" s="115">
        <f>D79</f>
        <v>308.83000000000004</v>
      </c>
    </row>
    <row r="124" spans="1:7">
      <c r="A124" s="253" t="s">
        <v>320</v>
      </c>
      <c r="B124" s="225" t="s">
        <v>322</v>
      </c>
      <c r="C124" s="182">
        <f t="shared" si="2"/>
        <v>1.0229929851909587E-3</v>
      </c>
      <c r="D124" s="115">
        <f>D95</f>
        <v>0.84</v>
      </c>
    </row>
    <row r="125" spans="1:7">
      <c r="A125" s="189" t="s">
        <v>325</v>
      </c>
      <c r="B125" s="228" t="s">
        <v>342</v>
      </c>
      <c r="C125" s="182">
        <f t="shared" si="2"/>
        <v>7.5543160561184722E-2</v>
      </c>
      <c r="D125" s="115">
        <f>D106</f>
        <v>62.029999999999994</v>
      </c>
    </row>
    <row r="126" spans="1:7">
      <c r="A126" s="190" t="s">
        <v>333</v>
      </c>
      <c r="B126" s="229" t="s">
        <v>343</v>
      </c>
      <c r="C126" s="182">
        <f t="shared" si="2"/>
        <v>0.16931751753702259</v>
      </c>
      <c r="D126" s="115">
        <f>D118</f>
        <v>139.03</v>
      </c>
    </row>
    <row r="127" spans="1:7">
      <c r="A127" s="253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489" t="s">
        <v>345</v>
      </c>
      <c r="B128" s="490"/>
      <c r="C128" s="174">
        <f>SUM(C122:C127)</f>
        <v>0.78581693296960253</v>
      </c>
      <c r="D128" s="169">
        <f>SUM(D122:D127)</f>
        <v>645.25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479" t="s">
        <v>559</v>
      </c>
      <c r="B130" s="479"/>
      <c r="C130" s="479"/>
      <c r="D130" s="479"/>
      <c r="E130" s="479"/>
      <c r="F130" s="479"/>
      <c r="G130" s="479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1999.8403000000001</v>
      </c>
      <c r="G131" s="122"/>
    </row>
    <row r="132" spans="1:8">
      <c r="A132" s="153" t="s">
        <v>257</v>
      </c>
      <c r="B132" s="224" t="s">
        <v>347</v>
      </c>
      <c r="C132" s="123">
        <v>7.2307999999999997E-2</v>
      </c>
      <c r="D132" s="124">
        <f>E131*C132</f>
        <v>144.60445241240001</v>
      </c>
      <c r="G132" s="122"/>
    </row>
    <row r="133" spans="1:8">
      <c r="A133" s="253" t="s">
        <v>259</v>
      </c>
      <c r="B133" s="225" t="s">
        <v>348</v>
      </c>
      <c r="C133" s="182"/>
      <c r="D133" s="197"/>
      <c r="F133" s="198"/>
    </row>
    <row r="134" spans="1:8">
      <c r="A134" s="253"/>
      <c r="B134" s="225" t="s">
        <v>349</v>
      </c>
      <c r="C134" s="182"/>
      <c r="D134" s="124"/>
      <c r="E134" s="208"/>
      <c r="F134" s="199"/>
      <c r="G134" s="122"/>
    </row>
    <row r="135" spans="1:8">
      <c r="A135" s="253"/>
      <c r="B135" s="225" t="s">
        <v>350</v>
      </c>
      <c r="C135" s="182">
        <v>7.5999999999999998E-2</v>
      </c>
      <c r="D135" s="115">
        <f>$D$153*C135</f>
        <v>193.86290517007859</v>
      </c>
      <c r="E135" s="198">
        <f>D153</f>
        <v>2550.8276996062973</v>
      </c>
      <c r="G135" s="122"/>
    </row>
    <row r="136" spans="1:8">
      <c r="A136" s="253"/>
      <c r="B136" s="225" t="s">
        <v>351</v>
      </c>
      <c r="C136" s="182">
        <v>1.6500000000000001E-2</v>
      </c>
      <c r="D136" s="115">
        <f>$D$153*C136</f>
        <v>42.088657043503908</v>
      </c>
      <c r="E136" s="200"/>
      <c r="G136" s="122"/>
    </row>
    <row r="137" spans="1:8">
      <c r="A137" s="253"/>
      <c r="B137" s="225" t="s">
        <v>352</v>
      </c>
      <c r="C137" s="182"/>
      <c r="D137" s="115"/>
    </row>
    <row r="138" spans="1:8">
      <c r="A138" s="253"/>
      <c r="B138" s="225" t="s">
        <v>353</v>
      </c>
      <c r="C138" s="182">
        <v>0.05</v>
      </c>
      <c r="D138" s="115">
        <f>$D$153*C138</f>
        <v>127.54138498031487</v>
      </c>
      <c r="G138" s="122"/>
    </row>
    <row r="139" spans="1:8">
      <c r="A139" s="253"/>
      <c r="B139" s="225" t="s">
        <v>354</v>
      </c>
      <c r="C139" s="182"/>
      <c r="D139" s="115"/>
    </row>
    <row r="140" spans="1:8">
      <c r="A140" s="253" t="s">
        <v>261</v>
      </c>
      <c r="B140" s="225" t="s">
        <v>355</v>
      </c>
      <c r="C140" s="182">
        <v>0.02</v>
      </c>
      <c r="D140" s="115">
        <f>ROUND(E140*C140,2)</f>
        <v>42.89</v>
      </c>
      <c r="E140" s="177">
        <f>E131+D132</f>
        <v>2144.4447524124002</v>
      </c>
    </row>
    <row r="141" spans="1:8" ht="33" hidden="1" customHeight="1" thickBot="1">
      <c r="A141" s="492" t="s">
        <v>356</v>
      </c>
      <c r="B141" s="493"/>
      <c r="C141" s="494"/>
      <c r="D141" s="201">
        <f>D132+D135+D136+D138+D140</f>
        <v>550.98739960629746</v>
      </c>
    </row>
    <row r="142" spans="1:8" ht="15.6" hidden="1" customHeight="1">
      <c r="A142" s="479" t="s">
        <v>357</v>
      </c>
      <c r="B142" s="479"/>
      <c r="C142" s="479"/>
      <c r="D142" s="479"/>
      <c r="E142" s="479"/>
      <c r="F142" s="479"/>
      <c r="G142" s="479"/>
    </row>
    <row r="143" spans="1:8" ht="15.6" hidden="1" customHeight="1">
      <c r="A143" s="479" t="s">
        <v>358</v>
      </c>
      <c r="B143" s="479"/>
      <c r="C143" s="479"/>
      <c r="D143" s="479"/>
      <c r="E143" s="479"/>
      <c r="F143" s="479"/>
      <c r="G143" s="479"/>
    </row>
    <row r="144" spans="1:8" hidden="1">
      <c r="A144" s="252"/>
    </row>
    <row r="145" spans="1:8" ht="16.149999999999999" customHeight="1" thickBot="1">
      <c r="A145" s="477" t="s">
        <v>359</v>
      </c>
      <c r="B145" s="477"/>
      <c r="C145" s="477"/>
      <c r="D145" s="477"/>
      <c r="E145" s="477"/>
      <c r="F145" s="477"/>
      <c r="G145" s="477"/>
    </row>
    <row r="146" spans="1:8" ht="32.25" customHeight="1" thickBot="1">
      <c r="A146" s="188"/>
      <c r="B146" s="499" t="s">
        <v>360</v>
      </c>
      <c r="C146" s="499"/>
      <c r="D146" s="125" t="s">
        <v>361</v>
      </c>
    </row>
    <row r="147" spans="1:8">
      <c r="A147" s="253" t="s">
        <v>257</v>
      </c>
      <c r="B147" s="225" t="s">
        <v>362</v>
      </c>
      <c r="C147" s="114">
        <f t="shared" ref="C147:C152" si="3">D147/$D$153</f>
        <v>0.32190335714432389</v>
      </c>
      <c r="D147" s="124">
        <f>D43</f>
        <v>821.12</v>
      </c>
    </row>
    <row r="148" spans="1:8">
      <c r="A148" s="253" t="s">
        <v>259</v>
      </c>
      <c r="B148" s="225" t="s">
        <v>363</v>
      </c>
      <c r="C148" s="114">
        <f t="shared" si="3"/>
        <v>0.19365098633523578</v>
      </c>
      <c r="D148" s="124">
        <f>D55</f>
        <v>493.97030000000001</v>
      </c>
    </row>
    <row r="149" spans="1:8" ht="31.5">
      <c r="A149" s="253" t="s">
        <v>261</v>
      </c>
      <c r="B149" s="225" t="s">
        <v>364</v>
      </c>
      <c r="C149" s="114">
        <f t="shared" si="3"/>
        <v>1.5485169776891067E-2</v>
      </c>
      <c r="D149" s="124">
        <f>D65</f>
        <v>39.5</v>
      </c>
      <c r="E149" s="198">
        <f>D151+D132+D140</f>
        <v>2187.3347524124001</v>
      </c>
    </row>
    <row r="150" spans="1:8">
      <c r="A150" s="253" t="s">
        <v>263</v>
      </c>
      <c r="B150" s="225" t="s">
        <v>365</v>
      </c>
      <c r="C150" s="114">
        <f t="shared" si="3"/>
        <v>0.25295710882377115</v>
      </c>
      <c r="D150" s="124">
        <f>D128</f>
        <v>645.25</v>
      </c>
      <c r="E150" s="202">
        <f>C138+C136+C135</f>
        <v>0.14250000000000002</v>
      </c>
    </row>
    <row r="151" spans="1:8" ht="16.5" customHeight="1">
      <c r="A151" s="117" t="s">
        <v>366</v>
      </c>
      <c r="B151" s="231"/>
      <c r="C151" s="176">
        <f t="shared" si="3"/>
        <v>0.78399662208022192</v>
      </c>
      <c r="D151" s="203">
        <f>SUM(D147:D150)</f>
        <v>1999.8403000000001</v>
      </c>
      <c r="E151" s="202">
        <f>100%-E150</f>
        <v>0.85749999999999993</v>
      </c>
    </row>
    <row r="152" spans="1:8">
      <c r="A152" s="253" t="s">
        <v>284</v>
      </c>
      <c r="B152" s="225" t="s">
        <v>367</v>
      </c>
      <c r="C152" s="114">
        <f t="shared" si="3"/>
        <v>0.21600337791977819</v>
      </c>
      <c r="D152" s="124">
        <f>D141</f>
        <v>550.98739960629746</v>
      </c>
      <c r="G152" s="126"/>
    </row>
    <row r="153" spans="1:8" ht="16.5" hidden="1" customHeight="1" thickBot="1">
      <c r="A153" s="495" t="s">
        <v>368</v>
      </c>
      <c r="B153" s="496"/>
      <c r="C153" s="174">
        <f>C152+C151</f>
        <v>1</v>
      </c>
      <c r="D153" s="204">
        <f>(D151+D140+D132)/0.8575</f>
        <v>2550.8276996062973</v>
      </c>
      <c r="E153" s="205"/>
      <c r="F153" s="198">
        <f>D151+D152</f>
        <v>2550.8276996062978</v>
      </c>
      <c r="H153" s="54"/>
    </row>
    <row r="154" spans="1:8">
      <c r="E154" s="205"/>
    </row>
    <row r="155" spans="1:8">
      <c r="A155" s="249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1.5748031496062993" bottom="0" header="0" footer="0"/>
  <pageSetup paperSize="9" scale="90" fitToHeight="4" orientation="portrait" r:id="rId1"/>
  <headerFooter alignWithMargins="0"/>
  <rowBreaks count="3" manualBreakCount="3">
    <brk id="43" max="3" man="1"/>
    <brk id="89" max="3" man="1"/>
    <brk id="128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45" zoomScale="75" zoomScaleSheetLayoutView="75" workbookViewId="0">
      <selection activeCell="E53" sqref="E53:H53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74" t="s">
        <v>255</v>
      </c>
      <c r="B3" s="474"/>
      <c r="C3" s="474"/>
      <c r="D3" s="474"/>
      <c r="E3" s="127"/>
      <c r="F3" s="127"/>
      <c r="G3" s="108"/>
    </row>
    <row r="4" spans="1:7" hidden="1">
      <c r="A4" s="474"/>
      <c r="B4" s="474"/>
      <c r="C4" s="474"/>
      <c r="D4" s="474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127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210"/>
      <c r="C8" s="250"/>
      <c r="D8" s="250"/>
    </row>
    <row r="9" spans="1:7" hidden="1">
      <c r="A9" s="476"/>
      <c r="B9" s="476"/>
      <c r="C9" s="476"/>
      <c r="D9" s="476"/>
    </row>
    <row r="10" spans="1:7">
      <c r="A10" s="132" t="s">
        <v>256</v>
      </c>
      <c r="B10" s="209"/>
      <c r="C10" s="250"/>
      <c r="D10" s="250"/>
    </row>
    <row r="11" spans="1:7" ht="15.6" customHeight="1">
      <c r="A11" s="133" t="s">
        <v>257</v>
      </c>
      <c r="B11" s="472" t="s">
        <v>258</v>
      </c>
      <c r="C11" s="473"/>
      <c r="D11" s="134">
        <v>42550</v>
      </c>
    </row>
    <row r="12" spans="1:7">
      <c r="A12" s="133" t="s">
        <v>259</v>
      </c>
      <c r="B12" s="211" t="s">
        <v>260</v>
      </c>
      <c r="C12" s="254"/>
      <c r="D12" s="136" t="s">
        <v>369</v>
      </c>
    </row>
    <row r="13" spans="1:7" ht="15.6" customHeight="1">
      <c r="A13" s="133" t="s">
        <v>261</v>
      </c>
      <c r="B13" s="472" t="s">
        <v>262</v>
      </c>
      <c r="C13" s="473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2"/>
    </row>
    <row r="17" spans="1:7">
      <c r="A17" s="477"/>
      <c r="B17" s="477"/>
      <c r="C17" s="477"/>
      <c r="D17" s="477"/>
      <c r="E17" s="477"/>
      <c r="F17" s="477"/>
      <c r="G17" s="477"/>
    </row>
    <row r="18" spans="1:7" ht="35.25" customHeight="1">
      <c r="A18" s="478" t="s">
        <v>264</v>
      </c>
      <c r="B18" s="478"/>
      <c r="C18" s="251" t="s">
        <v>265</v>
      </c>
      <c r="D18" s="251" t="s">
        <v>266</v>
      </c>
    </row>
    <row r="19" spans="1:7">
      <c r="A19" s="136">
        <v>1</v>
      </c>
      <c r="B19" s="214" t="s">
        <v>2</v>
      </c>
      <c r="C19" s="136" t="s">
        <v>267</v>
      </c>
      <c r="D19" s="141">
        <v>4</v>
      </c>
    </row>
    <row r="20" spans="1:7">
      <c r="A20" s="133"/>
      <c r="B20" s="248"/>
      <c r="C20" s="133"/>
      <c r="D20" s="142"/>
    </row>
    <row r="21" spans="1:7" ht="15.6" hidden="1" customHeight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Porteiro</v>
      </c>
    </row>
    <row r="27" spans="1:7" ht="30.75" customHeight="1">
      <c r="A27" s="147">
        <v>2</v>
      </c>
      <c r="B27" s="470" t="s">
        <v>273</v>
      </c>
      <c r="C27" s="471"/>
      <c r="D27" s="111">
        <v>1549</v>
      </c>
      <c r="E27" s="232"/>
    </row>
    <row r="28" spans="1:7" ht="31.5" customHeight="1">
      <c r="A28" s="147">
        <v>3</v>
      </c>
      <c r="B28" s="470" t="s">
        <v>274</v>
      </c>
      <c r="C28" s="471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D27</f>
        <v>1549</v>
      </c>
      <c r="E35" s="207"/>
    </row>
    <row r="36" spans="1:7">
      <c r="A36" s="253" t="s">
        <v>259</v>
      </c>
      <c r="B36" s="219" t="s">
        <v>281</v>
      </c>
      <c r="C36" s="156"/>
      <c r="D36" s="115">
        <v>0</v>
      </c>
    </row>
    <row r="37" spans="1:7">
      <c r="A37" s="253" t="s">
        <v>261</v>
      </c>
      <c r="B37" s="219" t="s">
        <v>282</v>
      </c>
      <c r="C37" s="157"/>
      <c r="D37" s="115">
        <v>0</v>
      </c>
    </row>
    <row r="38" spans="1:7">
      <c r="A38" s="253" t="s">
        <v>263</v>
      </c>
      <c r="B38" s="219" t="s">
        <v>547</v>
      </c>
      <c r="C38" s="156"/>
      <c r="D38" s="115">
        <v>51</v>
      </c>
    </row>
    <row r="39" spans="1:7">
      <c r="A39" s="253" t="s">
        <v>284</v>
      </c>
      <c r="B39" s="219" t="s">
        <v>285</v>
      </c>
      <c r="C39" s="158"/>
      <c r="D39" s="115">
        <v>0</v>
      </c>
    </row>
    <row r="40" spans="1:7">
      <c r="A40" s="253" t="s">
        <v>286</v>
      </c>
      <c r="B40" s="220" t="s">
        <v>287</v>
      </c>
      <c r="C40" s="158"/>
      <c r="D40" s="115">
        <v>0</v>
      </c>
    </row>
    <row r="41" spans="1:7">
      <c r="A41" s="253" t="s">
        <v>288</v>
      </c>
      <c r="B41" s="220" t="s">
        <v>289</v>
      </c>
      <c r="C41" s="158"/>
      <c r="D41" s="115">
        <v>0</v>
      </c>
    </row>
    <row r="42" spans="1:7" ht="16.5" thickBot="1">
      <c r="A42" s="253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1600</v>
      </c>
    </row>
    <row r="44" spans="1:7" hidden="1">
      <c r="A44" s="252"/>
    </row>
    <row r="45" spans="1:7" ht="16.149999999999999" customHeight="1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(3.7*52)-(D35*6%)</f>
        <v>99.460000000000008</v>
      </c>
      <c r="E47" s="207"/>
    </row>
    <row r="48" spans="1:7">
      <c r="A48" s="253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637</v>
      </c>
      <c r="B49" s="423" t="s">
        <v>638</v>
      </c>
      <c r="C49" s="157"/>
      <c r="D49" s="115">
        <f>35*(1-20%)</f>
        <v>28</v>
      </c>
    </row>
    <row r="50" spans="1:7">
      <c r="A50" s="253" t="s">
        <v>261</v>
      </c>
      <c r="B50" s="219" t="s">
        <v>384</v>
      </c>
      <c r="C50" s="157"/>
      <c r="D50" s="115">
        <v>53</v>
      </c>
    </row>
    <row r="51" spans="1:7">
      <c r="A51" s="253" t="s">
        <v>263</v>
      </c>
      <c r="B51" s="219" t="s">
        <v>297</v>
      </c>
      <c r="C51" s="156"/>
      <c r="D51" s="115">
        <v>0</v>
      </c>
    </row>
    <row r="52" spans="1:7">
      <c r="A52" s="253" t="s">
        <v>284</v>
      </c>
      <c r="B52" s="219" t="s">
        <v>385</v>
      </c>
      <c r="C52" s="158"/>
      <c r="D52" s="165">
        <v>16</v>
      </c>
    </row>
    <row r="53" spans="1:7" ht="16.5" customHeight="1">
      <c r="A53" s="253" t="s">
        <v>286</v>
      </c>
      <c r="B53" s="500" t="s">
        <v>372</v>
      </c>
      <c r="C53" s="501"/>
      <c r="D53" s="165">
        <v>16</v>
      </c>
    </row>
    <row r="54" spans="1:7" ht="16.5" thickBot="1">
      <c r="A54" s="116" t="s">
        <v>288</v>
      </c>
      <c r="B54" s="502" t="s">
        <v>635</v>
      </c>
      <c r="C54" s="503"/>
      <c r="D54" s="166">
        <f>((825*(371*50%*10%))/371)/12</f>
        <v>3.4375</v>
      </c>
      <c r="E54" s="506" t="s">
        <v>636</v>
      </c>
      <c r="F54" s="506"/>
    </row>
    <row r="55" spans="1:7" ht="16.5" thickBot="1">
      <c r="A55" s="167"/>
      <c r="B55" s="150" t="s">
        <v>298</v>
      </c>
      <c r="C55" s="168"/>
      <c r="D55" s="169">
        <f>SUM(D47:D54)</f>
        <v>479.89750000000004</v>
      </c>
      <c r="E55" s="506"/>
      <c r="F55" s="506"/>
    </row>
    <row r="56" spans="1:7">
      <c r="A56" s="476" t="s">
        <v>299</v>
      </c>
      <c r="B56" s="476"/>
      <c r="C56" s="476"/>
      <c r="D56" s="476"/>
      <c r="E56" s="506"/>
      <c r="F56" s="506"/>
    </row>
    <row r="57" spans="1:7" ht="13.9" hidden="1" customHeight="1">
      <c r="A57" s="252"/>
    </row>
    <row r="58" spans="1:7" ht="16.149999999999999" customHeight="1" thickBot="1">
      <c r="A58" s="477" t="s">
        <v>300</v>
      </c>
      <c r="B58" s="477"/>
      <c r="C58" s="477"/>
      <c r="D58" s="477"/>
      <c r="E58" s="477"/>
      <c r="F58" s="477"/>
      <c r="G58" s="477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IV'!D19</f>
        <v>41.166666666666664</v>
      </c>
    </row>
    <row r="61" spans="1:7">
      <c r="A61" s="253" t="s">
        <v>259</v>
      </c>
      <c r="B61" s="219" t="s">
        <v>15</v>
      </c>
      <c r="C61" s="157"/>
      <c r="D61" s="115">
        <v>0</v>
      </c>
    </row>
    <row r="62" spans="1:7">
      <c r="A62" s="253" t="s">
        <v>261</v>
      </c>
      <c r="B62" s="219" t="s">
        <v>21</v>
      </c>
      <c r="C62" s="157"/>
      <c r="D62" s="115">
        <v>0</v>
      </c>
    </row>
    <row r="63" spans="1:7">
      <c r="A63" s="253" t="s">
        <v>263</v>
      </c>
      <c r="B63" s="487" t="s">
        <v>18</v>
      </c>
      <c r="C63" s="488"/>
      <c r="D63" s="165">
        <v>0</v>
      </c>
    </row>
    <row r="64" spans="1:7" ht="16.5" thickBot="1">
      <c r="A64" s="116" t="s">
        <v>284</v>
      </c>
      <c r="B64" s="504" t="s">
        <v>291</v>
      </c>
      <c r="C64" s="505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41.166666666666664</v>
      </c>
    </row>
    <row r="66" spans="1:7" ht="15.6" hidden="1" customHeight="1">
      <c r="A66" s="479" t="s">
        <v>304</v>
      </c>
      <c r="B66" s="479"/>
      <c r="C66" s="479"/>
      <c r="D66" s="479"/>
      <c r="E66" s="479"/>
      <c r="F66" s="479"/>
      <c r="G66" s="479"/>
    </row>
    <row r="67" spans="1:7" hidden="1">
      <c r="A67" s="252"/>
    </row>
    <row r="68" spans="1:7" ht="15.6" customHeight="1">
      <c r="A68" s="477" t="s">
        <v>305</v>
      </c>
      <c r="B68" s="477"/>
      <c r="C68" s="477"/>
      <c r="D68" s="477"/>
      <c r="E68" s="477"/>
      <c r="F68" s="477"/>
      <c r="G68" s="477"/>
    </row>
    <row r="69" spans="1:7" ht="16.149999999999999" customHeight="1" thickBot="1">
      <c r="A69" s="477" t="s">
        <v>556</v>
      </c>
      <c r="B69" s="477"/>
      <c r="C69" s="477"/>
      <c r="D69" s="477"/>
      <c r="E69" s="477"/>
      <c r="F69" s="477"/>
      <c r="G69" s="477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320</v>
      </c>
    </row>
    <row r="72" spans="1:7">
      <c r="A72" s="253" t="s">
        <v>259</v>
      </c>
      <c r="B72" s="225" t="s">
        <v>308</v>
      </c>
      <c r="C72" s="114">
        <v>1.4999999999999999E-2</v>
      </c>
      <c r="D72" s="115">
        <f t="shared" si="0"/>
        <v>24</v>
      </c>
    </row>
    <row r="73" spans="1:7">
      <c r="A73" s="253" t="s">
        <v>261</v>
      </c>
      <c r="B73" s="225" t="s">
        <v>309</v>
      </c>
      <c r="C73" s="114">
        <v>0.01</v>
      </c>
      <c r="D73" s="115">
        <f t="shared" si="0"/>
        <v>16</v>
      </c>
    </row>
    <row r="74" spans="1:7">
      <c r="A74" s="253" t="s">
        <v>263</v>
      </c>
      <c r="B74" s="225" t="s">
        <v>9</v>
      </c>
      <c r="C74" s="114">
        <v>2E-3</v>
      </c>
      <c r="D74" s="115">
        <f t="shared" si="0"/>
        <v>3.2</v>
      </c>
    </row>
    <row r="75" spans="1:7">
      <c r="A75" s="253" t="s">
        <v>284</v>
      </c>
      <c r="B75" s="225" t="s">
        <v>10</v>
      </c>
      <c r="C75" s="114">
        <v>2.5000000000000001E-2</v>
      </c>
      <c r="D75" s="115">
        <f t="shared" si="0"/>
        <v>40</v>
      </c>
    </row>
    <row r="76" spans="1:7">
      <c r="A76" s="253" t="s">
        <v>286</v>
      </c>
      <c r="B76" s="225" t="s">
        <v>11</v>
      </c>
      <c r="C76" s="114">
        <v>0.08</v>
      </c>
      <c r="D76" s="115">
        <f t="shared" si="0"/>
        <v>128</v>
      </c>
    </row>
    <row r="77" spans="1:7" ht="31.5">
      <c r="A77" s="253" t="s">
        <v>288</v>
      </c>
      <c r="B77" s="225" t="s">
        <v>373</v>
      </c>
      <c r="C77" s="114">
        <v>3.8112E-2</v>
      </c>
      <c r="D77" s="115">
        <f t="shared" si="0"/>
        <v>60.98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9.6</v>
      </c>
    </row>
    <row r="79" spans="1:7" ht="16.5" hidden="1" thickBot="1">
      <c r="A79" s="489" t="s">
        <v>7</v>
      </c>
      <c r="B79" s="490"/>
      <c r="C79" s="174">
        <f>SUM(C71:C78)</f>
        <v>0.37611200000000006</v>
      </c>
      <c r="D79" s="169">
        <f>SUM(D71:D78)</f>
        <v>601.78000000000009</v>
      </c>
    </row>
    <row r="80" spans="1:7" ht="15.6" hidden="1" customHeight="1">
      <c r="A80" s="491" t="s">
        <v>310</v>
      </c>
      <c r="B80" s="491"/>
      <c r="C80" s="491"/>
      <c r="D80" s="491"/>
    </row>
    <row r="81" spans="1:7" ht="16.5" hidden="1" customHeight="1">
      <c r="A81" s="491" t="s">
        <v>311</v>
      </c>
      <c r="B81" s="491"/>
      <c r="C81" s="491"/>
      <c r="D81" s="491"/>
    </row>
    <row r="82" spans="1:7" hidden="1">
      <c r="A82" s="252"/>
    </row>
    <row r="83" spans="1:7" ht="16.149999999999999" customHeight="1" thickBot="1">
      <c r="A83" s="477" t="s">
        <v>312</v>
      </c>
      <c r="B83" s="477"/>
      <c r="C83" s="477"/>
      <c r="D83" s="477"/>
      <c r="E83" s="477"/>
      <c r="F83" s="477"/>
      <c r="G83" s="477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142.86000000000001</v>
      </c>
    </row>
    <row r="86" spans="1:7">
      <c r="A86" s="253" t="s">
        <v>259</v>
      </c>
      <c r="B86" s="225" t="s">
        <v>316</v>
      </c>
      <c r="C86" s="175">
        <f>(1/3)*(5/56)</f>
        <v>2.976190476190476E-2</v>
      </c>
      <c r="D86" s="124">
        <f>ROUND($D$43*C86,2)</f>
        <v>47.62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190.48000000000002</v>
      </c>
    </row>
    <row r="88" spans="1:7" ht="31.5">
      <c r="A88" s="253" t="s">
        <v>261</v>
      </c>
      <c r="B88" s="225" t="s">
        <v>318</v>
      </c>
      <c r="C88" s="114">
        <f>D88/D43</f>
        <v>4.4775000000000002E-2</v>
      </c>
      <c r="D88" s="115">
        <f>ROUND(D79*C87,2)</f>
        <v>71.64</v>
      </c>
    </row>
    <row r="89" spans="1:7" ht="16.5" hidden="1" thickBot="1">
      <c r="A89" s="489" t="s">
        <v>7</v>
      </c>
      <c r="B89" s="490"/>
      <c r="C89" s="174">
        <f>C88+C87</f>
        <v>0.16382261904761905</v>
      </c>
      <c r="D89" s="169">
        <f>D87+D88</f>
        <v>262.12</v>
      </c>
    </row>
    <row r="90" spans="1:7" hidden="1">
      <c r="A90" s="252"/>
    </row>
    <row r="91" spans="1:7" ht="16.149999999999999" customHeight="1" thickBot="1">
      <c r="A91" s="477" t="s">
        <v>319</v>
      </c>
      <c r="B91" s="477"/>
      <c r="C91" s="477"/>
      <c r="D91" s="477"/>
      <c r="E91" s="477"/>
      <c r="F91" s="477"/>
      <c r="G91" s="477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1.18</v>
      </c>
    </row>
    <row r="94" spans="1:7" ht="16.5" thickBot="1">
      <c r="A94" s="116" t="s">
        <v>259</v>
      </c>
      <c r="B94" s="226" t="s">
        <v>323</v>
      </c>
      <c r="C94" s="173">
        <f>D94/D43</f>
        <v>2.8125000000000003E-4</v>
      </c>
      <c r="D94" s="166">
        <f>ROUND(D79*C93,2)</f>
        <v>0.45</v>
      </c>
    </row>
    <row r="95" spans="1:7" ht="16.5" hidden="1" thickBot="1">
      <c r="A95" s="489" t="s">
        <v>7</v>
      </c>
      <c r="B95" s="490"/>
      <c r="C95" s="174">
        <f>SUM(C93:C94)</f>
        <v>1.0218426E-3</v>
      </c>
      <c r="D95" s="169">
        <f>SUM(D93:D94)</f>
        <v>1.63</v>
      </c>
    </row>
    <row r="96" spans="1:7" hidden="1">
      <c r="A96" s="252"/>
    </row>
    <row r="97" spans="1:7" hidden="1">
      <c r="A97" s="252"/>
    </row>
    <row r="98" spans="1:7" ht="16.149999999999999" customHeight="1" thickBot="1">
      <c r="A98" s="477" t="s">
        <v>324</v>
      </c>
      <c r="B98" s="477"/>
      <c r="C98" s="477"/>
      <c r="D98" s="477"/>
      <c r="E98" s="477"/>
      <c r="F98" s="477"/>
      <c r="G98" s="477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6.67</v>
      </c>
    </row>
    <row r="101" spans="1:7">
      <c r="A101" s="253" t="s">
        <v>259</v>
      </c>
      <c r="B101" s="219" t="s">
        <v>328</v>
      </c>
      <c r="C101" s="118">
        <f>D101/D43</f>
        <v>3.3125E-4</v>
      </c>
      <c r="D101" s="179">
        <f>ROUND(D76*C100,2)</f>
        <v>0.53</v>
      </c>
    </row>
    <row r="102" spans="1:7">
      <c r="A102" s="253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69.599999999999994</v>
      </c>
    </row>
    <row r="103" spans="1:7">
      <c r="A103" s="253" t="s">
        <v>263</v>
      </c>
      <c r="B103" s="225" t="s">
        <v>330</v>
      </c>
      <c r="C103" s="181">
        <f>(((7/30)/12))</f>
        <v>1.9444444444444445E-2</v>
      </c>
      <c r="D103" s="115">
        <f>ROUND($D$43*C103,2)</f>
        <v>31.11</v>
      </c>
    </row>
    <row r="104" spans="1:7">
      <c r="A104" s="253" t="s">
        <v>284</v>
      </c>
      <c r="B104" s="225" t="s">
        <v>331</v>
      </c>
      <c r="C104" s="114">
        <f>D104/D43</f>
        <v>7.3124999999999996E-3</v>
      </c>
      <c r="D104" s="115">
        <f>ROUND(D79*C103,2)</f>
        <v>11.7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1.24</v>
      </c>
    </row>
    <row r="106" spans="1:7" ht="16.5" hidden="1" thickBot="1">
      <c r="A106" s="495" t="s">
        <v>7</v>
      </c>
      <c r="B106" s="496"/>
      <c r="C106" s="174">
        <f>SUM(C100:C105)</f>
        <v>7.5532638888888878E-2</v>
      </c>
      <c r="D106" s="183">
        <f>SUM(D100:D105)</f>
        <v>120.85</v>
      </c>
    </row>
    <row r="107" spans="1:7" hidden="1">
      <c r="A107" s="143"/>
    </row>
    <row r="108" spans="1:7" ht="16.149999999999999" customHeight="1" thickBot="1">
      <c r="A108" s="477" t="s">
        <v>557</v>
      </c>
      <c r="B108" s="477"/>
      <c r="C108" s="477"/>
      <c r="D108" s="477"/>
      <c r="E108" s="477"/>
      <c r="F108" s="477"/>
      <c r="G108" s="477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142.86000000000001</v>
      </c>
    </row>
    <row r="111" spans="1:7">
      <c r="A111" s="253" t="s">
        <v>259</v>
      </c>
      <c r="B111" s="225" t="s">
        <v>374</v>
      </c>
      <c r="C111" s="114">
        <f>(10.96/30)/12</f>
        <v>3.0444444444444444E-2</v>
      </c>
      <c r="D111" s="115">
        <f t="shared" si="1"/>
        <v>48.71</v>
      </c>
      <c r="E111" s="185"/>
    </row>
    <row r="112" spans="1:7">
      <c r="A112" s="253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0.33</v>
      </c>
    </row>
    <row r="113" spans="1:7">
      <c r="A113" s="253" t="s">
        <v>263</v>
      </c>
      <c r="B113" s="225" t="s">
        <v>336</v>
      </c>
      <c r="C113" s="114">
        <f>((1/30)/12)</f>
        <v>2.7777777777777779E-3</v>
      </c>
      <c r="D113" s="115">
        <f t="shared" si="1"/>
        <v>4.4400000000000004</v>
      </c>
    </row>
    <row r="114" spans="1:7">
      <c r="A114" s="253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0.52</v>
      </c>
    </row>
    <row r="115" spans="1:7">
      <c r="A115" s="253" t="s">
        <v>286</v>
      </c>
      <c r="B115" s="225" t="s">
        <v>291</v>
      </c>
      <c r="C115" s="186"/>
      <c r="D115" s="115">
        <f t="shared" si="1"/>
        <v>0</v>
      </c>
    </row>
    <row r="116" spans="1:7">
      <c r="A116" s="497" t="s">
        <v>317</v>
      </c>
      <c r="B116" s="498"/>
      <c r="C116" s="114">
        <f>SUM(C110:C115)</f>
        <v>0.12304126984126985</v>
      </c>
      <c r="D116" s="115">
        <f>SUM(D110:D115)</f>
        <v>196.86000000000004</v>
      </c>
    </row>
    <row r="117" spans="1:7" ht="16.5" thickBot="1">
      <c r="A117" s="116" t="s">
        <v>288</v>
      </c>
      <c r="B117" s="226" t="s">
        <v>338</v>
      </c>
      <c r="C117" s="182">
        <f>D117/$D$43</f>
        <v>4.6275000000000004E-2</v>
      </c>
      <c r="D117" s="115">
        <f>ROUND(D79*C116,2)</f>
        <v>74.040000000000006</v>
      </c>
    </row>
    <row r="118" spans="1:7" ht="16.5" hidden="1" thickBot="1">
      <c r="A118" s="495" t="s">
        <v>7</v>
      </c>
      <c r="B118" s="496"/>
      <c r="C118" s="174">
        <f>C117+C116</f>
        <v>0.16931626984126985</v>
      </c>
      <c r="D118" s="187">
        <f>D117+D116</f>
        <v>270.90000000000003</v>
      </c>
    </row>
    <row r="119" spans="1:7" hidden="1">
      <c r="A119" s="252" t="s">
        <v>339</v>
      </c>
    </row>
    <row r="120" spans="1:7" ht="16.149999999999999" customHeight="1" thickBot="1">
      <c r="A120" s="479" t="s">
        <v>558</v>
      </c>
      <c r="B120" s="479"/>
      <c r="C120" s="479"/>
      <c r="D120" s="479"/>
      <c r="E120" s="479"/>
      <c r="F120" s="479"/>
      <c r="G120" s="479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0.163825</v>
      </c>
      <c r="D122" s="115">
        <f>D89</f>
        <v>262.12</v>
      </c>
    </row>
    <row r="123" spans="1:7">
      <c r="A123" s="253" t="s">
        <v>313</v>
      </c>
      <c r="B123" s="225" t="s">
        <v>307</v>
      </c>
      <c r="C123" s="182">
        <f t="shared" si="2"/>
        <v>0.37611250000000007</v>
      </c>
      <c r="D123" s="115">
        <f>D79</f>
        <v>601.78000000000009</v>
      </c>
    </row>
    <row r="124" spans="1:7">
      <c r="A124" s="253" t="s">
        <v>320</v>
      </c>
      <c r="B124" s="225" t="s">
        <v>322</v>
      </c>
      <c r="C124" s="182">
        <f t="shared" si="2"/>
        <v>1.0187499999999999E-3</v>
      </c>
      <c r="D124" s="115">
        <f>D95</f>
        <v>1.63</v>
      </c>
    </row>
    <row r="125" spans="1:7">
      <c r="A125" s="189" t="s">
        <v>325</v>
      </c>
      <c r="B125" s="228" t="s">
        <v>342</v>
      </c>
      <c r="C125" s="182">
        <f t="shared" si="2"/>
        <v>7.5531249999999994E-2</v>
      </c>
      <c r="D125" s="115">
        <f>D106</f>
        <v>120.85</v>
      </c>
    </row>
    <row r="126" spans="1:7">
      <c r="A126" s="190" t="s">
        <v>333</v>
      </c>
      <c r="B126" s="229" t="s">
        <v>343</v>
      </c>
      <c r="C126" s="182">
        <f t="shared" si="2"/>
        <v>0.16931250000000003</v>
      </c>
      <c r="D126" s="115">
        <f>D118</f>
        <v>270.90000000000003</v>
      </c>
    </row>
    <row r="127" spans="1:7">
      <c r="A127" s="253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489" t="s">
        <v>345</v>
      </c>
      <c r="B128" s="490"/>
      <c r="C128" s="174">
        <f>SUM(C122:C127)</f>
        <v>0.78580000000000005</v>
      </c>
      <c r="D128" s="169">
        <f>SUM(D122:D127)</f>
        <v>1257.2800000000002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479" t="s">
        <v>559</v>
      </c>
      <c r="B130" s="479"/>
      <c r="C130" s="479"/>
      <c r="D130" s="479"/>
      <c r="E130" s="479"/>
      <c r="F130" s="479"/>
      <c r="G130" s="479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3378.3441666666668</v>
      </c>
      <c r="G131" s="122"/>
    </row>
    <row r="132" spans="1:8">
      <c r="A132" s="153" t="s">
        <v>257</v>
      </c>
      <c r="B132" s="224" t="s">
        <v>347</v>
      </c>
      <c r="C132" s="123">
        <v>7.0019999999999999E-2</v>
      </c>
      <c r="D132" s="124">
        <f>E131*C132</f>
        <v>236.55165855000001</v>
      </c>
      <c r="G132" s="122"/>
    </row>
    <row r="133" spans="1:8">
      <c r="A133" s="253" t="s">
        <v>259</v>
      </c>
      <c r="B133" s="225" t="s">
        <v>348</v>
      </c>
      <c r="C133" s="182"/>
      <c r="D133" s="197"/>
      <c r="F133" s="198"/>
    </row>
    <row r="134" spans="1:8">
      <c r="A134" s="253"/>
      <c r="B134" s="225" t="s">
        <v>349</v>
      </c>
      <c r="C134" s="182"/>
      <c r="D134" s="124"/>
      <c r="E134" s="208"/>
      <c r="F134" s="199"/>
      <c r="G134" s="122"/>
    </row>
    <row r="135" spans="1:8">
      <c r="A135" s="253"/>
      <c r="B135" s="225" t="s">
        <v>350</v>
      </c>
      <c r="C135" s="182">
        <v>7.5999999999999998E-2</v>
      </c>
      <c r="D135" s="115">
        <f>$D$153*C135</f>
        <v>317.53754415463646</v>
      </c>
      <c r="E135" s="198">
        <f>D153</f>
        <v>4178.1255809820586</v>
      </c>
      <c r="G135" s="122"/>
    </row>
    <row r="136" spans="1:8">
      <c r="A136" s="253"/>
      <c r="B136" s="225" t="s">
        <v>351</v>
      </c>
      <c r="C136" s="182">
        <v>1.6500000000000001E-2</v>
      </c>
      <c r="D136" s="115">
        <f>$D$153*C136</f>
        <v>68.939072086203964</v>
      </c>
      <c r="E136" s="200"/>
      <c r="G136" s="122"/>
    </row>
    <row r="137" spans="1:8">
      <c r="A137" s="253"/>
      <c r="B137" s="225" t="s">
        <v>352</v>
      </c>
      <c r="C137" s="182"/>
      <c r="D137" s="115"/>
    </row>
    <row r="138" spans="1:8">
      <c r="A138" s="253"/>
      <c r="B138" s="225" t="s">
        <v>353</v>
      </c>
      <c r="C138" s="182">
        <v>2.5000000000000001E-2</v>
      </c>
      <c r="D138" s="115">
        <f>$D$153*C138</f>
        <v>104.45313952455147</v>
      </c>
      <c r="G138" s="122"/>
    </row>
    <row r="139" spans="1:8">
      <c r="A139" s="253"/>
      <c r="B139" s="225" t="s">
        <v>354</v>
      </c>
      <c r="C139" s="182"/>
      <c r="D139" s="115"/>
    </row>
    <row r="140" spans="1:8">
      <c r="A140" s="253" t="s">
        <v>261</v>
      </c>
      <c r="B140" s="225" t="s">
        <v>355</v>
      </c>
      <c r="C140" s="182">
        <v>0.02</v>
      </c>
      <c r="D140" s="115">
        <f>ROUND(E140*C140,2)</f>
        <v>72.3</v>
      </c>
      <c r="E140" s="177">
        <f>E131+D132</f>
        <v>3614.8958252166667</v>
      </c>
    </row>
    <row r="141" spans="1:8" ht="33" hidden="1" customHeight="1" thickBot="1">
      <c r="A141" s="492" t="s">
        <v>356</v>
      </c>
      <c r="B141" s="493"/>
      <c r="C141" s="494"/>
      <c r="D141" s="201">
        <f>D132+D135+D136+D138+D140</f>
        <v>799.78141431539188</v>
      </c>
    </row>
    <row r="142" spans="1:8" ht="15.6" hidden="1" customHeight="1">
      <c r="A142" s="479" t="s">
        <v>357</v>
      </c>
      <c r="B142" s="479"/>
      <c r="C142" s="479"/>
      <c r="D142" s="479"/>
      <c r="E142" s="479"/>
      <c r="F142" s="479"/>
      <c r="G142" s="479"/>
    </row>
    <row r="143" spans="1:8" ht="15.6" hidden="1" customHeight="1">
      <c r="A143" s="479" t="s">
        <v>358</v>
      </c>
      <c r="B143" s="479"/>
      <c r="C143" s="479"/>
      <c r="D143" s="479"/>
      <c r="E143" s="479"/>
      <c r="F143" s="479"/>
      <c r="G143" s="479"/>
    </row>
    <row r="144" spans="1:8" hidden="1">
      <c r="A144" s="252"/>
    </row>
    <row r="145" spans="1:8" ht="16.149999999999999" customHeight="1" thickBot="1">
      <c r="A145" s="477" t="s">
        <v>359</v>
      </c>
      <c r="B145" s="477"/>
      <c r="C145" s="477"/>
      <c r="D145" s="477"/>
      <c r="E145" s="477"/>
      <c r="F145" s="477"/>
      <c r="G145" s="477"/>
    </row>
    <row r="146" spans="1:8" ht="32.25" customHeight="1" thickBot="1">
      <c r="A146" s="188"/>
      <c r="B146" s="499" t="s">
        <v>360</v>
      </c>
      <c r="C146" s="499"/>
      <c r="D146" s="125" t="s">
        <v>361</v>
      </c>
    </row>
    <row r="147" spans="1:8">
      <c r="A147" s="253" t="s">
        <v>257</v>
      </c>
      <c r="B147" s="225" t="s">
        <v>362</v>
      </c>
      <c r="C147" s="114">
        <f t="shared" ref="C147:C152" si="3">D147/$D$153</f>
        <v>0.38294684278588004</v>
      </c>
      <c r="D147" s="124">
        <f>D43</f>
        <v>1600</v>
      </c>
    </row>
    <row r="148" spans="1:8">
      <c r="A148" s="253" t="s">
        <v>259</v>
      </c>
      <c r="B148" s="225" t="s">
        <v>363</v>
      </c>
      <c r="C148" s="114">
        <f t="shared" si="3"/>
        <v>0.11485952030364804</v>
      </c>
      <c r="D148" s="124">
        <f>D55</f>
        <v>479.89750000000004</v>
      </c>
    </row>
    <row r="149" spans="1:8" ht="31.5">
      <c r="A149" s="253" t="s">
        <v>261</v>
      </c>
      <c r="B149" s="225" t="s">
        <v>364</v>
      </c>
      <c r="C149" s="114">
        <f t="shared" si="3"/>
        <v>9.8529031425117035E-3</v>
      </c>
      <c r="D149" s="124">
        <f>D65</f>
        <v>41.166666666666664</v>
      </c>
      <c r="E149" s="198">
        <f>D151+D132+D140</f>
        <v>3687.1958252166669</v>
      </c>
    </row>
    <row r="150" spans="1:8">
      <c r="A150" s="253" t="s">
        <v>263</v>
      </c>
      <c r="B150" s="225" t="s">
        <v>365</v>
      </c>
      <c r="C150" s="114">
        <f t="shared" si="3"/>
        <v>0.30091962906114456</v>
      </c>
      <c r="D150" s="124">
        <f>D128</f>
        <v>1257.2800000000002</v>
      </c>
      <c r="E150" s="202">
        <f>C138+C136+C135</f>
        <v>0.11749999999999999</v>
      </c>
    </row>
    <row r="151" spans="1:8" ht="16.5" customHeight="1">
      <c r="A151" s="117" t="s">
        <v>366</v>
      </c>
      <c r="B151" s="231"/>
      <c r="C151" s="176">
        <f t="shared" si="3"/>
        <v>0.80857889529318427</v>
      </c>
      <c r="D151" s="203">
        <f>SUM(D147:D150)</f>
        <v>3378.3441666666668</v>
      </c>
      <c r="E151" s="202">
        <f>100%-E150</f>
        <v>0.88250000000000006</v>
      </c>
    </row>
    <row r="152" spans="1:8">
      <c r="A152" s="253" t="s">
        <v>284</v>
      </c>
      <c r="B152" s="225" t="s">
        <v>367</v>
      </c>
      <c r="C152" s="114">
        <f t="shared" si="3"/>
        <v>0.19142110470681573</v>
      </c>
      <c r="D152" s="124">
        <f>D141</f>
        <v>799.78141431539188</v>
      </c>
      <c r="G152" s="126"/>
    </row>
    <row r="153" spans="1:8" ht="16.5" hidden="1" customHeight="1" thickBot="1">
      <c r="A153" s="495" t="s">
        <v>368</v>
      </c>
      <c r="B153" s="496"/>
      <c r="C153" s="174">
        <f>C152+C151</f>
        <v>1</v>
      </c>
      <c r="D153" s="204">
        <f>(D151+D140+D132)/0.8825</f>
        <v>4178.1255809820586</v>
      </c>
      <c r="E153" s="205"/>
      <c r="F153" s="198">
        <f>D151+D152</f>
        <v>4178.1255809820586</v>
      </c>
      <c r="H153" s="54"/>
    </row>
    <row r="154" spans="1:8">
      <c r="E154" s="205"/>
    </row>
    <row r="155" spans="1:8">
      <c r="A155" s="249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1.5748031496062993" bottom="0" header="0" footer="0"/>
  <pageSetup paperSize="9" scale="90" fitToHeight="4" orientation="portrait" r:id="rId1"/>
  <headerFooter alignWithMargins="0"/>
  <rowBreaks count="3" manualBreakCount="3">
    <brk id="43" max="3" man="1"/>
    <brk id="89" max="3" man="1"/>
    <brk id="128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45" zoomScale="75" zoomScaleSheetLayoutView="75" workbookViewId="0">
      <selection activeCell="E53" sqref="E53:H53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74" t="s">
        <v>255</v>
      </c>
      <c r="B3" s="474"/>
      <c r="C3" s="474"/>
      <c r="D3" s="474"/>
      <c r="E3" s="127"/>
      <c r="F3" s="127"/>
      <c r="G3" s="108"/>
    </row>
    <row r="4" spans="1:7" hidden="1">
      <c r="A4" s="474"/>
      <c r="B4" s="474"/>
      <c r="C4" s="474"/>
      <c r="D4" s="474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127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210"/>
      <c r="C8" s="250"/>
      <c r="D8" s="250"/>
    </row>
    <row r="9" spans="1:7" hidden="1">
      <c r="A9" s="476"/>
      <c r="B9" s="476"/>
      <c r="C9" s="476"/>
      <c r="D9" s="476"/>
    </row>
    <row r="10" spans="1:7">
      <c r="A10" s="132" t="s">
        <v>256</v>
      </c>
      <c r="B10" s="209"/>
      <c r="C10" s="250"/>
      <c r="D10" s="250"/>
    </row>
    <row r="11" spans="1:7" ht="15.6" customHeight="1">
      <c r="A11" s="133" t="s">
        <v>257</v>
      </c>
      <c r="B11" s="472" t="s">
        <v>258</v>
      </c>
      <c r="C11" s="473"/>
      <c r="D11" s="134">
        <v>42550</v>
      </c>
    </row>
    <row r="12" spans="1:7">
      <c r="A12" s="133" t="s">
        <v>259</v>
      </c>
      <c r="B12" s="211" t="s">
        <v>260</v>
      </c>
      <c r="C12" s="254"/>
      <c r="D12" s="136" t="s">
        <v>369</v>
      </c>
    </row>
    <row r="13" spans="1:7" ht="15.6" customHeight="1">
      <c r="A13" s="133" t="s">
        <v>261</v>
      </c>
      <c r="B13" s="472" t="s">
        <v>262</v>
      </c>
      <c r="C13" s="473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2"/>
    </row>
    <row r="17" spans="1:7">
      <c r="A17" s="477"/>
      <c r="B17" s="477"/>
      <c r="C17" s="477"/>
      <c r="D17" s="477"/>
      <c r="E17" s="477"/>
      <c r="F17" s="477"/>
      <c r="G17" s="477"/>
    </row>
    <row r="18" spans="1:7" ht="35.25" customHeight="1">
      <c r="A18" s="478" t="s">
        <v>264</v>
      </c>
      <c r="B18" s="478"/>
      <c r="C18" s="251" t="s">
        <v>265</v>
      </c>
      <c r="D18" s="251" t="s">
        <v>266</v>
      </c>
    </row>
    <row r="19" spans="1:7">
      <c r="A19" s="136">
        <v>1</v>
      </c>
      <c r="B19" s="214" t="s">
        <v>2</v>
      </c>
      <c r="C19" s="136" t="s">
        <v>267</v>
      </c>
      <c r="D19" s="141">
        <v>3</v>
      </c>
    </row>
    <row r="20" spans="1:7">
      <c r="A20" s="133"/>
      <c r="B20" s="248"/>
      <c r="C20" s="133"/>
      <c r="D20" s="142"/>
    </row>
    <row r="21" spans="1:7" ht="15.6" hidden="1" customHeight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Porteiro</v>
      </c>
    </row>
    <row r="27" spans="1:7" ht="30.75" customHeight="1">
      <c r="A27" s="147">
        <v>2</v>
      </c>
      <c r="B27" s="470" t="s">
        <v>273</v>
      </c>
      <c r="C27" s="471"/>
      <c r="D27" s="111">
        <f>'9'!D27</f>
        <v>1549</v>
      </c>
      <c r="E27" s="232"/>
    </row>
    <row r="28" spans="1:7" ht="31.5" customHeight="1">
      <c r="A28" s="147">
        <v>3</v>
      </c>
      <c r="B28" s="470" t="s">
        <v>274</v>
      </c>
      <c r="C28" s="471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D27</f>
        <v>1549</v>
      </c>
      <c r="E35" s="207"/>
    </row>
    <row r="36" spans="1:7">
      <c r="A36" s="253" t="s">
        <v>259</v>
      </c>
      <c r="B36" s="219" t="s">
        <v>281</v>
      </c>
      <c r="C36" s="156"/>
      <c r="D36" s="115">
        <v>0</v>
      </c>
    </row>
    <row r="37" spans="1:7">
      <c r="A37" s="253" t="s">
        <v>261</v>
      </c>
      <c r="B37" s="219" t="s">
        <v>282</v>
      </c>
      <c r="C37" s="157"/>
      <c r="D37" s="115">
        <v>0</v>
      </c>
    </row>
    <row r="38" spans="1:7">
      <c r="A38" s="253" t="s">
        <v>263</v>
      </c>
      <c r="B38" s="219" t="s">
        <v>547</v>
      </c>
      <c r="C38" s="156"/>
      <c r="D38" s="115">
        <f>'9'!D38</f>
        <v>51</v>
      </c>
    </row>
    <row r="39" spans="1:7">
      <c r="A39" s="253" t="s">
        <v>284</v>
      </c>
      <c r="B39" s="219" t="s">
        <v>285</v>
      </c>
      <c r="C39" s="158"/>
      <c r="D39" s="115">
        <v>0</v>
      </c>
    </row>
    <row r="40" spans="1:7">
      <c r="A40" s="253" t="s">
        <v>286</v>
      </c>
      <c r="B40" s="220" t="s">
        <v>287</v>
      </c>
      <c r="C40" s="158"/>
      <c r="D40" s="115">
        <v>0</v>
      </c>
    </row>
    <row r="41" spans="1:7">
      <c r="A41" s="253" t="s">
        <v>288</v>
      </c>
      <c r="B41" s="220" t="s">
        <v>289</v>
      </c>
      <c r="C41" s="158"/>
      <c r="D41" s="115">
        <v>0</v>
      </c>
    </row>
    <row r="42" spans="1:7" ht="16.5" thickBot="1">
      <c r="A42" s="253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1600</v>
      </c>
    </row>
    <row r="44" spans="1:7" hidden="1">
      <c r="A44" s="252"/>
    </row>
    <row r="45" spans="1:7" ht="16.149999999999999" customHeight="1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(3.7*52)-(D35*6%)</f>
        <v>99.460000000000008</v>
      </c>
      <c r="E47" s="207"/>
    </row>
    <row r="48" spans="1:7">
      <c r="A48" s="253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637</v>
      </c>
      <c r="B49" s="423" t="s">
        <v>638</v>
      </c>
      <c r="C49" s="157"/>
      <c r="D49" s="115">
        <f>35*(1-20%)</f>
        <v>28</v>
      </c>
    </row>
    <row r="50" spans="1:7">
      <c r="A50" s="253" t="s">
        <v>261</v>
      </c>
      <c r="B50" s="219" t="s">
        <v>384</v>
      </c>
      <c r="C50" s="157"/>
      <c r="D50" s="115">
        <f>'9'!D50</f>
        <v>53</v>
      </c>
    </row>
    <row r="51" spans="1:7">
      <c r="A51" s="253" t="s">
        <v>263</v>
      </c>
      <c r="B51" s="219" t="s">
        <v>297</v>
      </c>
      <c r="C51" s="156"/>
      <c r="D51" s="115">
        <v>0</v>
      </c>
    </row>
    <row r="52" spans="1:7">
      <c r="A52" s="253" t="s">
        <v>284</v>
      </c>
      <c r="B52" s="219" t="s">
        <v>385</v>
      </c>
      <c r="C52" s="158"/>
      <c r="D52" s="165">
        <v>16</v>
      </c>
    </row>
    <row r="53" spans="1:7" ht="16.5" customHeight="1">
      <c r="A53" s="253" t="s">
        <v>286</v>
      </c>
      <c r="B53" s="500" t="s">
        <v>372</v>
      </c>
      <c r="C53" s="501"/>
      <c r="D53" s="165">
        <v>16</v>
      </c>
    </row>
    <row r="54" spans="1:7" ht="16.5" thickBot="1">
      <c r="A54" s="116" t="s">
        <v>288</v>
      </c>
      <c r="B54" s="502" t="s">
        <v>635</v>
      </c>
      <c r="C54" s="503"/>
      <c r="D54" s="166">
        <f>((825*(371*50%*10%))/371)/12</f>
        <v>3.4375</v>
      </c>
      <c r="E54" s="506" t="s">
        <v>636</v>
      </c>
      <c r="F54" s="506"/>
    </row>
    <row r="55" spans="1:7" ht="16.5" thickBot="1">
      <c r="A55" s="167"/>
      <c r="B55" s="150" t="s">
        <v>298</v>
      </c>
      <c r="C55" s="168"/>
      <c r="D55" s="169">
        <f>SUM(D47:D54)</f>
        <v>479.89750000000004</v>
      </c>
      <c r="E55" s="506"/>
      <c r="F55" s="506"/>
    </row>
    <row r="56" spans="1:7">
      <c r="A56" s="476" t="s">
        <v>299</v>
      </c>
      <c r="B56" s="476"/>
      <c r="C56" s="476"/>
      <c r="D56" s="476"/>
      <c r="E56" s="506"/>
      <c r="F56" s="506"/>
    </row>
    <row r="57" spans="1:7" hidden="1">
      <c r="A57" s="252"/>
    </row>
    <row r="58" spans="1:7" ht="16.149999999999999" customHeight="1" thickBot="1">
      <c r="A58" s="477" t="s">
        <v>300</v>
      </c>
      <c r="B58" s="477"/>
      <c r="C58" s="477"/>
      <c r="D58" s="477"/>
      <c r="E58" s="477"/>
      <c r="F58" s="477"/>
      <c r="G58" s="477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IV'!D19</f>
        <v>41.166666666666664</v>
      </c>
    </row>
    <row r="61" spans="1:7">
      <c r="A61" s="253" t="s">
        <v>259</v>
      </c>
      <c r="B61" s="219" t="s">
        <v>15</v>
      </c>
      <c r="C61" s="157"/>
      <c r="D61" s="115">
        <v>0</v>
      </c>
    </row>
    <row r="62" spans="1:7">
      <c r="A62" s="253" t="s">
        <v>261</v>
      </c>
      <c r="B62" s="219" t="s">
        <v>21</v>
      </c>
      <c r="C62" s="157"/>
      <c r="D62" s="115">
        <v>0</v>
      </c>
    </row>
    <row r="63" spans="1:7">
      <c r="A63" s="253" t="s">
        <v>263</v>
      </c>
      <c r="B63" s="487" t="s">
        <v>18</v>
      </c>
      <c r="C63" s="488"/>
      <c r="D63" s="165">
        <v>0</v>
      </c>
    </row>
    <row r="64" spans="1:7" ht="16.5" thickBot="1">
      <c r="A64" s="116" t="s">
        <v>284</v>
      </c>
      <c r="B64" s="504" t="s">
        <v>291</v>
      </c>
      <c r="C64" s="505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41.166666666666664</v>
      </c>
    </row>
    <row r="66" spans="1:7" ht="15.6" hidden="1" customHeight="1">
      <c r="A66" s="479" t="s">
        <v>304</v>
      </c>
      <c r="B66" s="479"/>
      <c r="C66" s="479"/>
      <c r="D66" s="479"/>
      <c r="E66" s="479"/>
      <c r="F66" s="479"/>
      <c r="G66" s="479"/>
    </row>
    <row r="67" spans="1:7" hidden="1">
      <c r="A67" s="252"/>
    </row>
    <row r="68" spans="1:7" ht="15.6" customHeight="1">
      <c r="A68" s="477" t="s">
        <v>305</v>
      </c>
      <c r="B68" s="477"/>
      <c r="C68" s="477"/>
      <c r="D68" s="477"/>
      <c r="E68" s="477"/>
      <c r="F68" s="477"/>
      <c r="G68" s="477"/>
    </row>
    <row r="69" spans="1:7" ht="16.149999999999999" customHeight="1" thickBot="1">
      <c r="A69" s="477" t="s">
        <v>556</v>
      </c>
      <c r="B69" s="477"/>
      <c r="C69" s="477"/>
      <c r="D69" s="477"/>
      <c r="E69" s="477"/>
      <c r="F69" s="477"/>
      <c r="G69" s="477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320</v>
      </c>
    </row>
    <row r="72" spans="1:7">
      <c r="A72" s="253" t="s">
        <v>259</v>
      </c>
      <c r="B72" s="225" t="s">
        <v>308</v>
      </c>
      <c r="C72" s="114">
        <v>1.4999999999999999E-2</v>
      </c>
      <c r="D72" s="115">
        <f t="shared" si="0"/>
        <v>24</v>
      </c>
    </row>
    <row r="73" spans="1:7">
      <c r="A73" s="253" t="s">
        <v>261</v>
      </c>
      <c r="B73" s="225" t="s">
        <v>309</v>
      </c>
      <c r="C73" s="114">
        <v>0.01</v>
      </c>
      <c r="D73" s="115">
        <f t="shared" si="0"/>
        <v>16</v>
      </c>
    </row>
    <row r="74" spans="1:7">
      <c r="A74" s="253" t="s">
        <v>263</v>
      </c>
      <c r="B74" s="225" t="s">
        <v>9</v>
      </c>
      <c r="C74" s="114">
        <v>2E-3</v>
      </c>
      <c r="D74" s="115">
        <f t="shared" si="0"/>
        <v>3.2</v>
      </c>
    </row>
    <row r="75" spans="1:7">
      <c r="A75" s="253" t="s">
        <v>284</v>
      </c>
      <c r="B75" s="225" t="s">
        <v>10</v>
      </c>
      <c r="C75" s="114">
        <v>2.5000000000000001E-2</v>
      </c>
      <c r="D75" s="115">
        <f t="shared" si="0"/>
        <v>40</v>
      </c>
    </row>
    <row r="76" spans="1:7">
      <c r="A76" s="253" t="s">
        <v>286</v>
      </c>
      <c r="B76" s="225" t="s">
        <v>11</v>
      </c>
      <c r="C76" s="114">
        <v>0.08</v>
      </c>
      <c r="D76" s="115">
        <f t="shared" si="0"/>
        <v>128</v>
      </c>
    </row>
    <row r="77" spans="1:7" ht="31.5">
      <c r="A77" s="253" t="s">
        <v>288</v>
      </c>
      <c r="B77" s="225" t="s">
        <v>373</v>
      </c>
      <c r="C77" s="114">
        <v>3.8112E-2</v>
      </c>
      <c r="D77" s="115">
        <f t="shared" si="0"/>
        <v>60.98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9.6</v>
      </c>
    </row>
    <row r="79" spans="1:7" ht="16.5" hidden="1" thickBot="1">
      <c r="A79" s="489" t="s">
        <v>7</v>
      </c>
      <c r="B79" s="490"/>
      <c r="C79" s="174">
        <f>SUM(C71:C78)</f>
        <v>0.37611200000000006</v>
      </c>
      <c r="D79" s="169">
        <f>SUM(D71:D78)</f>
        <v>601.78000000000009</v>
      </c>
    </row>
    <row r="80" spans="1:7" ht="15.6" hidden="1" customHeight="1">
      <c r="A80" s="491" t="s">
        <v>310</v>
      </c>
      <c r="B80" s="491"/>
      <c r="C80" s="491"/>
      <c r="D80" s="491"/>
    </row>
    <row r="81" spans="1:7" ht="16.5" hidden="1" customHeight="1">
      <c r="A81" s="491" t="s">
        <v>311</v>
      </c>
      <c r="B81" s="491"/>
      <c r="C81" s="491"/>
      <c r="D81" s="491"/>
    </row>
    <row r="82" spans="1:7" hidden="1">
      <c r="A82" s="252"/>
    </row>
    <row r="83" spans="1:7" ht="16.149999999999999" customHeight="1" thickBot="1">
      <c r="A83" s="477" t="s">
        <v>312</v>
      </c>
      <c r="B83" s="477"/>
      <c r="C83" s="477"/>
      <c r="D83" s="477"/>
      <c r="E83" s="477"/>
      <c r="F83" s="477"/>
      <c r="G83" s="477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142.86000000000001</v>
      </c>
    </row>
    <row r="86" spans="1:7">
      <c r="A86" s="253" t="s">
        <v>259</v>
      </c>
      <c r="B86" s="225" t="s">
        <v>316</v>
      </c>
      <c r="C86" s="175">
        <f>(1/3)*(5/56)</f>
        <v>2.976190476190476E-2</v>
      </c>
      <c r="D86" s="124">
        <f>ROUND($D$43*C86,2)</f>
        <v>47.62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190.48000000000002</v>
      </c>
    </row>
    <row r="88" spans="1:7" ht="31.5">
      <c r="A88" s="253" t="s">
        <v>261</v>
      </c>
      <c r="B88" s="225" t="s">
        <v>318</v>
      </c>
      <c r="C88" s="114">
        <f>D88/D43</f>
        <v>4.4775000000000002E-2</v>
      </c>
      <c r="D88" s="115">
        <f>ROUND(D79*C87,2)</f>
        <v>71.64</v>
      </c>
    </row>
    <row r="89" spans="1:7" ht="16.5" hidden="1" thickBot="1">
      <c r="A89" s="489" t="s">
        <v>7</v>
      </c>
      <c r="B89" s="490"/>
      <c r="C89" s="174">
        <f>C88+C87</f>
        <v>0.16382261904761905</v>
      </c>
      <c r="D89" s="169">
        <f>D87+D88</f>
        <v>262.12</v>
      </c>
    </row>
    <row r="90" spans="1:7" hidden="1">
      <c r="A90" s="252"/>
    </row>
    <row r="91" spans="1:7" ht="16.149999999999999" customHeight="1" thickBot="1">
      <c r="A91" s="477" t="s">
        <v>319</v>
      </c>
      <c r="B91" s="477"/>
      <c r="C91" s="477"/>
      <c r="D91" s="477"/>
      <c r="E91" s="477"/>
      <c r="F91" s="477"/>
      <c r="G91" s="477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1.18</v>
      </c>
    </row>
    <row r="94" spans="1:7" ht="16.5" thickBot="1">
      <c r="A94" s="116" t="s">
        <v>259</v>
      </c>
      <c r="B94" s="226" t="s">
        <v>323</v>
      </c>
      <c r="C94" s="173">
        <f>D94/D43</f>
        <v>2.8125000000000003E-4</v>
      </c>
      <c r="D94" s="166">
        <f>ROUND(D79*C93,2)</f>
        <v>0.45</v>
      </c>
    </row>
    <row r="95" spans="1:7" ht="16.5" hidden="1" thickBot="1">
      <c r="A95" s="489" t="s">
        <v>7</v>
      </c>
      <c r="B95" s="490"/>
      <c r="C95" s="174">
        <f>SUM(C93:C94)</f>
        <v>1.0218426E-3</v>
      </c>
      <c r="D95" s="169">
        <f>SUM(D93:D94)</f>
        <v>1.63</v>
      </c>
    </row>
    <row r="96" spans="1:7" hidden="1">
      <c r="A96" s="252"/>
    </row>
    <row r="97" spans="1:7" hidden="1">
      <c r="A97" s="252"/>
    </row>
    <row r="98" spans="1:7" ht="16.149999999999999" customHeight="1" thickBot="1">
      <c r="A98" s="477" t="s">
        <v>324</v>
      </c>
      <c r="B98" s="477"/>
      <c r="C98" s="477"/>
      <c r="D98" s="477"/>
      <c r="E98" s="477"/>
      <c r="F98" s="477"/>
      <c r="G98" s="477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6.67</v>
      </c>
    </row>
    <row r="101" spans="1:7">
      <c r="A101" s="253" t="s">
        <v>259</v>
      </c>
      <c r="B101" s="219" t="s">
        <v>328</v>
      </c>
      <c r="C101" s="118">
        <f>D101/D43</f>
        <v>3.3125E-4</v>
      </c>
      <c r="D101" s="179">
        <f>ROUND(D76*C100,2)</f>
        <v>0.53</v>
      </c>
    </row>
    <row r="102" spans="1:7">
      <c r="A102" s="253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69.599999999999994</v>
      </c>
    </row>
    <row r="103" spans="1:7">
      <c r="A103" s="253" t="s">
        <v>263</v>
      </c>
      <c r="B103" s="225" t="s">
        <v>330</v>
      </c>
      <c r="C103" s="181">
        <f>(((7/30)/12))</f>
        <v>1.9444444444444445E-2</v>
      </c>
      <c r="D103" s="115">
        <f>ROUND($D$43*C103,2)</f>
        <v>31.11</v>
      </c>
    </row>
    <row r="104" spans="1:7">
      <c r="A104" s="253" t="s">
        <v>284</v>
      </c>
      <c r="B104" s="225" t="s">
        <v>331</v>
      </c>
      <c r="C104" s="114">
        <f>D104/D43</f>
        <v>7.3124999999999996E-3</v>
      </c>
      <c r="D104" s="115">
        <f>ROUND(D79*C103,2)</f>
        <v>11.7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1.24</v>
      </c>
    </row>
    <row r="106" spans="1:7" ht="16.5" hidden="1" thickBot="1">
      <c r="A106" s="495" t="s">
        <v>7</v>
      </c>
      <c r="B106" s="496"/>
      <c r="C106" s="174">
        <f>SUM(C100:C105)</f>
        <v>7.5532638888888878E-2</v>
      </c>
      <c r="D106" s="183">
        <f>SUM(D100:D105)</f>
        <v>120.85</v>
      </c>
    </row>
    <row r="107" spans="1:7" hidden="1">
      <c r="A107" s="143"/>
    </row>
    <row r="108" spans="1:7" ht="16.149999999999999" customHeight="1" thickBot="1">
      <c r="A108" s="477" t="s">
        <v>557</v>
      </c>
      <c r="B108" s="477"/>
      <c r="C108" s="477"/>
      <c r="D108" s="477"/>
      <c r="E108" s="477"/>
      <c r="F108" s="477"/>
      <c r="G108" s="477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142.86000000000001</v>
      </c>
    </row>
    <row r="111" spans="1:7">
      <c r="A111" s="253" t="s">
        <v>259</v>
      </c>
      <c r="B111" s="225" t="s">
        <v>374</v>
      </c>
      <c r="C111" s="114">
        <f>(10.96/30)/12</f>
        <v>3.0444444444444444E-2</v>
      </c>
      <c r="D111" s="115">
        <f t="shared" si="1"/>
        <v>48.71</v>
      </c>
      <c r="E111" s="185"/>
    </row>
    <row r="112" spans="1:7">
      <c r="A112" s="253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0.33</v>
      </c>
    </row>
    <row r="113" spans="1:7">
      <c r="A113" s="253" t="s">
        <v>263</v>
      </c>
      <c r="B113" s="225" t="s">
        <v>336</v>
      </c>
      <c r="C113" s="114">
        <f>((1/30)/12)</f>
        <v>2.7777777777777779E-3</v>
      </c>
      <c r="D113" s="115">
        <f t="shared" si="1"/>
        <v>4.4400000000000004</v>
      </c>
    </row>
    <row r="114" spans="1:7">
      <c r="A114" s="253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0.52</v>
      </c>
    </row>
    <row r="115" spans="1:7">
      <c r="A115" s="253" t="s">
        <v>286</v>
      </c>
      <c r="B115" s="225" t="s">
        <v>291</v>
      </c>
      <c r="C115" s="186"/>
      <c r="D115" s="115">
        <f t="shared" si="1"/>
        <v>0</v>
      </c>
    </row>
    <row r="116" spans="1:7">
      <c r="A116" s="497" t="s">
        <v>317</v>
      </c>
      <c r="B116" s="498"/>
      <c r="C116" s="114">
        <f>SUM(C110:C115)</f>
        <v>0.12304126984126985</v>
      </c>
      <c r="D116" s="115">
        <f>SUM(D110:D115)</f>
        <v>196.86000000000004</v>
      </c>
    </row>
    <row r="117" spans="1:7" ht="16.5" thickBot="1">
      <c r="A117" s="116" t="s">
        <v>288</v>
      </c>
      <c r="B117" s="226" t="s">
        <v>338</v>
      </c>
      <c r="C117" s="182">
        <f>D117/$D$43</f>
        <v>4.6275000000000004E-2</v>
      </c>
      <c r="D117" s="115">
        <f>ROUND(D79*C116,2)</f>
        <v>74.040000000000006</v>
      </c>
    </row>
    <row r="118" spans="1:7" ht="16.5" hidden="1" thickBot="1">
      <c r="A118" s="495" t="s">
        <v>7</v>
      </c>
      <c r="B118" s="496"/>
      <c r="C118" s="174">
        <f>C117+C116</f>
        <v>0.16931626984126985</v>
      </c>
      <c r="D118" s="187">
        <f>D117+D116</f>
        <v>270.90000000000003</v>
      </c>
    </row>
    <row r="119" spans="1:7" hidden="1">
      <c r="A119" s="252" t="s">
        <v>339</v>
      </c>
    </row>
    <row r="120" spans="1:7" ht="16.149999999999999" customHeight="1" thickBot="1">
      <c r="A120" s="479" t="s">
        <v>558</v>
      </c>
      <c r="B120" s="479"/>
      <c r="C120" s="479"/>
      <c r="D120" s="479"/>
      <c r="E120" s="479"/>
      <c r="F120" s="479"/>
      <c r="G120" s="479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0.163825</v>
      </c>
      <c r="D122" s="115">
        <f>D89</f>
        <v>262.12</v>
      </c>
    </row>
    <row r="123" spans="1:7">
      <c r="A123" s="253" t="s">
        <v>313</v>
      </c>
      <c r="B123" s="225" t="s">
        <v>307</v>
      </c>
      <c r="C123" s="182">
        <f t="shared" si="2"/>
        <v>0.37611250000000007</v>
      </c>
      <c r="D123" s="115">
        <f>D79</f>
        <v>601.78000000000009</v>
      </c>
    </row>
    <row r="124" spans="1:7">
      <c r="A124" s="253" t="s">
        <v>320</v>
      </c>
      <c r="B124" s="225" t="s">
        <v>322</v>
      </c>
      <c r="C124" s="182">
        <f t="shared" si="2"/>
        <v>1.0187499999999999E-3</v>
      </c>
      <c r="D124" s="115">
        <f>D95</f>
        <v>1.63</v>
      </c>
    </row>
    <row r="125" spans="1:7">
      <c r="A125" s="189" t="s">
        <v>325</v>
      </c>
      <c r="B125" s="228" t="s">
        <v>342</v>
      </c>
      <c r="C125" s="182">
        <f t="shared" si="2"/>
        <v>7.5531249999999994E-2</v>
      </c>
      <c r="D125" s="115">
        <f>D106</f>
        <v>120.85</v>
      </c>
    </row>
    <row r="126" spans="1:7">
      <c r="A126" s="190" t="s">
        <v>333</v>
      </c>
      <c r="B126" s="229" t="s">
        <v>343</v>
      </c>
      <c r="C126" s="182">
        <f t="shared" si="2"/>
        <v>0.16931250000000003</v>
      </c>
      <c r="D126" s="115">
        <f>D118</f>
        <v>270.90000000000003</v>
      </c>
    </row>
    <row r="127" spans="1:7">
      <c r="A127" s="253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489" t="s">
        <v>345</v>
      </c>
      <c r="B128" s="490"/>
      <c r="C128" s="174">
        <f>SUM(C122:C127)</f>
        <v>0.78580000000000005</v>
      </c>
      <c r="D128" s="169">
        <f>SUM(D122:D127)</f>
        <v>1257.2800000000002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479" t="s">
        <v>559</v>
      </c>
      <c r="B130" s="479"/>
      <c r="C130" s="479"/>
      <c r="D130" s="479"/>
      <c r="E130" s="479"/>
      <c r="F130" s="479"/>
      <c r="G130" s="479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3378.3441666666668</v>
      </c>
      <c r="G131" s="122"/>
    </row>
    <row r="132" spans="1:8">
      <c r="A132" s="153" t="s">
        <v>257</v>
      </c>
      <c r="B132" s="224" t="s">
        <v>347</v>
      </c>
      <c r="C132" s="123">
        <v>7.0063E-2</v>
      </c>
      <c r="D132" s="124">
        <f>E131*C132</f>
        <v>236.69692734916669</v>
      </c>
      <c r="G132" s="122"/>
    </row>
    <row r="133" spans="1:8">
      <c r="A133" s="253" t="s">
        <v>259</v>
      </c>
      <c r="B133" s="225" t="s">
        <v>348</v>
      </c>
      <c r="C133" s="182"/>
      <c r="D133" s="197"/>
      <c r="F133" s="198"/>
    </row>
    <row r="134" spans="1:8">
      <c r="A134" s="253"/>
      <c r="B134" s="225" t="s">
        <v>349</v>
      </c>
      <c r="C134" s="182"/>
      <c r="D134" s="124"/>
      <c r="E134" s="208"/>
      <c r="F134" s="199"/>
      <c r="G134" s="122"/>
    </row>
    <row r="135" spans="1:8">
      <c r="A135" s="253"/>
      <c r="B135" s="225" t="s">
        <v>350</v>
      </c>
      <c r="C135" s="182">
        <v>7.5999999999999998E-2</v>
      </c>
      <c r="D135" s="115">
        <f>$D$153*C135</f>
        <v>319.35945657573035</v>
      </c>
      <c r="E135" s="198">
        <f>D153</f>
        <v>4202.0981128385574</v>
      </c>
      <c r="G135" s="122"/>
    </row>
    <row r="136" spans="1:8">
      <c r="A136" s="253"/>
      <c r="B136" s="225" t="s">
        <v>351</v>
      </c>
      <c r="C136" s="182">
        <v>1.6500000000000001E-2</v>
      </c>
      <c r="D136" s="115">
        <f>$D$153*C136</f>
        <v>69.334618861836205</v>
      </c>
      <c r="E136" s="200"/>
      <c r="G136" s="122"/>
    </row>
    <row r="137" spans="1:8">
      <c r="A137" s="253"/>
      <c r="B137" s="225" t="s">
        <v>352</v>
      </c>
      <c r="C137" s="182"/>
      <c r="D137" s="115"/>
    </row>
    <row r="138" spans="1:8">
      <c r="A138" s="253"/>
      <c r="B138" s="225" t="s">
        <v>353</v>
      </c>
      <c r="C138" s="182">
        <v>0.03</v>
      </c>
      <c r="D138" s="115">
        <f>$D$153*C138</f>
        <v>126.06294338515671</v>
      </c>
      <c r="G138" s="122"/>
    </row>
    <row r="139" spans="1:8">
      <c r="A139" s="253"/>
      <c r="B139" s="225" t="s">
        <v>354</v>
      </c>
      <c r="C139" s="182"/>
      <c r="D139" s="115"/>
    </row>
    <row r="140" spans="1:8">
      <c r="A140" s="253" t="s">
        <v>261</v>
      </c>
      <c r="B140" s="225" t="s">
        <v>355</v>
      </c>
      <c r="C140" s="182">
        <v>0.02</v>
      </c>
      <c r="D140" s="115">
        <f>ROUND(E140*C140,2)</f>
        <v>72.3</v>
      </c>
      <c r="E140" s="177">
        <f>E131+D132</f>
        <v>3615.0410940158336</v>
      </c>
    </row>
    <row r="141" spans="1:8" ht="33" hidden="1" customHeight="1" thickBot="1">
      <c r="A141" s="492" t="s">
        <v>356</v>
      </c>
      <c r="B141" s="493"/>
      <c r="C141" s="494"/>
      <c r="D141" s="201">
        <f>D132+D135+D136+D138+D140</f>
        <v>823.75394617188999</v>
      </c>
    </row>
    <row r="142" spans="1:8" ht="15.6" hidden="1" customHeight="1">
      <c r="A142" s="479" t="s">
        <v>357</v>
      </c>
      <c r="B142" s="479"/>
      <c r="C142" s="479"/>
      <c r="D142" s="479"/>
      <c r="E142" s="479"/>
      <c r="F142" s="479"/>
      <c r="G142" s="479"/>
    </row>
    <row r="143" spans="1:8" ht="15.6" hidden="1" customHeight="1">
      <c r="A143" s="479" t="s">
        <v>358</v>
      </c>
      <c r="B143" s="479"/>
      <c r="C143" s="479"/>
      <c r="D143" s="479"/>
      <c r="E143" s="479"/>
      <c r="F143" s="479"/>
      <c r="G143" s="479"/>
    </row>
    <row r="144" spans="1:8" hidden="1">
      <c r="A144" s="252"/>
    </row>
    <row r="145" spans="1:8" ht="16.149999999999999" customHeight="1" thickBot="1">
      <c r="A145" s="477" t="s">
        <v>359</v>
      </c>
      <c r="B145" s="477"/>
      <c r="C145" s="477"/>
      <c r="D145" s="477"/>
      <c r="E145" s="477"/>
      <c r="F145" s="477"/>
      <c r="G145" s="477"/>
    </row>
    <row r="146" spans="1:8" ht="32.25" customHeight="1" thickBot="1">
      <c r="A146" s="188"/>
      <c r="B146" s="499" t="s">
        <v>360</v>
      </c>
      <c r="C146" s="499"/>
      <c r="D146" s="125" t="s">
        <v>361</v>
      </c>
    </row>
    <row r="147" spans="1:8">
      <c r="A147" s="253" t="s">
        <v>257</v>
      </c>
      <c r="B147" s="225" t="s">
        <v>362</v>
      </c>
      <c r="C147" s="114">
        <f t="shared" ref="C147:C152" si="3">D147/$D$153</f>
        <v>0.38076217095254461</v>
      </c>
      <c r="D147" s="124">
        <f>D43</f>
        <v>1600</v>
      </c>
    </row>
    <row r="148" spans="1:8">
      <c r="A148" s="253" t="s">
        <v>259</v>
      </c>
      <c r="B148" s="225" t="s">
        <v>363</v>
      </c>
      <c r="C148" s="114">
        <f t="shared" si="3"/>
        <v>0.11420425870918675</v>
      </c>
      <c r="D148" s="124">
        <f>D55</f>
        <v>479.89750000000004</v>
      </c>
    </row>
    <row r="149" spans="1:8" ht="31.5">
      <c r="A149" s="253" t="s">
        <v>261</v>
      </c>
      <c r="B149" s="225" t="s">
        <v>364</v>
      </c>
      <c r="C149" s="114">
        <f t="shared" si="3"/>
        <v>9.7966933567998453E-3</v>
      </c>
      <c r="D149" s="124">
        <f>D65</f>
        <v>41.166666666666664</v>
      </c>
      <c r="E149" s="198">
        <f>D151+D132+D140</f>
        <v>3687.3410940158337</v>
      </c>
    </row>
    <row r="150" spans="1:8">
      <c r="A150" s="253" t="s">
        <v>263</v>
      </c>
      <c r="B150" s="225" t="s">
        <v>365</v>
      </c>
      <c r="C150" s="114">
        <f t="shared" si="3"/>
        <v>0.2992029139345096</v>
      </c>
      <c r="D150" s="124">
        <f>D128</f>
        <v>1257.2800000000002</v>
      </c>
      <c r="E150" s="202">
        <f>C138+C136+C135</f>
        <v>0.1225</v>
      </c>
    </row>
    <row r="151" spans="1:8" ht="16.5" customHeight="1">
      <c r="A151" s="117" t="s">
        <v>366</v>
      </c>
      <c r="B151" s="231"/>
      <c r="C151" s="176">
        <f t="shared" si="3"/>
        <v>0.80396603695304081</v>
      </c>
      <c r="D151" s="203">
        <f>SUM(D147:D150)</f>
        <v>3378.3441666666668</v>
      </c>
      <c r="E151" s="202">
        <f>100%-E150</f>
        <v>0.87749999999999995</v>
      </c>
    </row>
    <row r="152" spans="1:8">
      <c r="A152" s="253" t="s">
        <v>284</v>
      </c>
      <c r="B152" s="225" t="s">
        <v>367</v>
      </c>
      <c r="C152" s="114">
        <f t="shared" si="3"/>
        <v>0.19603396304695903</v>
      </c>
      <c r="D152" s="124">
        <f>D141</f>
        <v>823.75394617188999</v>
      </c>
      <c r="G152" s="126"/>
    </row>
    <row r="153" spans="1:8" ht="16.5" hidden="1" customHeight="1" thickBot="1">
      <c r="A153" s="495" t="s">
        <v>368</v>
      </c>
      <c r="B153" s="496"/>
      <c r="C153" s="174">
        <f>C152+C151</f>
        <v>0.99999999999999978</v>
      </c>
      <c r="D153" s="204">
        <f>(D151+D140+D132)/0.8775</f>
        <v>4202.0981128385574</v>
      </c>
      <c r="E153" s="205"/>
      <c r="F153" s="198">
        <f>D151+D152</f>
        <v>4202.0981128385565</v>
      </c>
      <c r="H153" s="54"/>
    </row>
    <row r="154" spans="1:8">
      <c r="E154" s="205"/>
    </row>
    <row r="155" spans="1:8">
      <c r="A155" s="249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1.5748031496062993" bottom="0" header="0" footer="0"/>
  <pageSetup paperSize="9" scale="90" fitToHeight="4" orientation="portrait" r:id="rId1"/>
  <headerFooter alignWithMargins="0"/>
  <rowBreaks count="3" manualBreakCount="3">
    <brk id="43" max="3" man="1"/>
    <brk id="89" max="3" man="1"/>
    <brk id="128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46" zoomScale="75" zoomScaleSheetLayoutView="75" workbookViewId="0">
      <selection activeCell="E53" sqref="E53:H53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74" t="s">
        <v>255</v>
      </c>
      <c r="B3" s="474"/>
      <c r="C3" s="474"/>
      <c r="D3" s="474"/>
      <c r="E3" s="127"/>
      <c r="F3" s="127"/>
      <c r="G3" s="108"/>
    </row>
    <row r="4" spans="1:7" hidden="1">
      <c r="A4" s="474"/>
      <c r="B4" s="474"/>
      <c r="C4" s="474"/>
      <c r="D4" s="474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127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210"/>
      <c r="C8" s="250"/>
      <c r="D8" s="250"/>
    </row>
    <row r="9" spans="1:7" hidden="1">
      <c r="A9" s="476"/>
      <c r="B9" s="476"/>
      <c r="C9" s="476"/>
      <c r="D9" s="476"/>
    </row>
    <row r="10" spans="1:7">
      <c r="A10" s="132" t="s">
        <v>256</v>
      </c>
      <c r="B10" s="209"/>
      <c r="C10" s="250"/>
      <c r="D10" s="250"/>
    </row>
    <row r="11" spans="1:7" ht="15.6" customHeight="1">
      <c r="A11" s="133" t="s">
        <v>257</v>
      </c>
      <c r="B11" s="472" t="s">
        <v>258</v>
      </c>
      <c r="C11" s="473"/>
      <c r="D11" s="134">
        <v>42550</v>
      </c>
    </row>
    <row r="12" spans="1:7">
      <c r="A12" s="133" t="s">
        <v>259</v>
      </c>
      <c r="B12" s="211" t="s">
        <v>260</v>
      </c>
      <c r="C12" s="254"/>
      <c r="D12" s="136" t="s">
        <v>369</v>
      </c>
    </row>
    <row r="13" spans="1:7" ht="15.6" customHeight="1">
      <c r="A13" s="133" t="s">
        <v>261</v>
      </c>
      <c r="B13" s="472" t="s">
        <v>262</v>
      </c>
      <c r="C13" s="473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2"/>
    </row>
    <row r="17" spans="1:7">
      <c r="A17" s="477"/>
      <c r="B17" s="477"/>
      <c r="C17" s="477"/>
      <c r="D17" s="477"/>
      <c r="E17" s="477"/>
      <c r="F17" s="477"/>
      <c r="G17" s="477"/>
    </row>
    <row r="18" spans="1:7" ht="35.25" customHeight="1">
      <c r="A18" s="478" t="s">
        <v>264</v>
      </c>
      <c r="B18" s="478"/>
      <c r="C18" s="251" t="s">
        <v>265</v>
      </c>
      <c r="D18" s="251" t="s">
        <v>266</v>
      </c>
    </row>
    <row r="19" spans="1:7">
      <c r="A19" s="136">
        <v>1</v>
      </c>
      <c r="B19" s="214" t="s">
        <v>2</v>
      </c>
      <c r="C19" s="136" t="s">
        <v>267</v>
      </c>
      <c r="D19" s="141">
        <v>2</v>
      </c>
    </row>
    <row r="20" spans="1:7">
      <c r="A20" s="133"/>
      <c r="B20" s="248"/>
      <c r="C20" s="133"/>
      <c r="D20" s="142"/>
    </row>
    <row r="21" spans="1:7" ht="15.6" hidden="1" customHeight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Porteiro</v>
      </c>
    </row>
    <row r="27" spans="1:7" ht="30.75" customHeight="1">
      <c r="A27" s="147">
        <v>2</v>
      </c>
      <c r="B27" s="470" t="s">
        <v>273</v>
      </c>
      <c r="C27" s="471"/>
      <c r="D27" s="111">
        <f>'9'!D27</f>
        <v>1549</v>
      </c>
      <c r="E27" s="232"/>
    </row>
    <row r="28" spans="1:7" ht="31.5" customHeight="1">
      <c r="A28" s="147">
        <v>3</v>
      </c>
      <c r="B28" s="470" t="s">
        <v>274</v>
      </c>
      <c r="C28" s="471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D27</f>
        <v>1549</v>
      </c>
      <c r="E35" s="207"/>
    </row>
    <row r="36" spans="1:7">
      <c r="A36" s="253" t="s">
        <v>259</v>
      </c>
      <c r="B36" s="219" t="s">
        <v>281</v>
      </c>
      <c r="C36" s="156"/>
      <c r="D36" s="115">
        <v>0</v>
      </c>
    </row>
    <row r="37" spans="1:7">
      <c r="A37" s="253" t="s">
        <v>261</v>
      </c>
      <c r="B37" s="219" t="s">
        <v>282</v>
      </c>
      <c r="C37" s="157"/>
      <c r="D37" s="115">
        <v>0</v>
      </c>
    </row>
    <row r="38" spans="1:7">
      <c r="A38" s="253" t="s">
        <v>263</v>
      </c>
      <c r="B38" s="219" t="s">
        <v>547</v>
      </c>
      <c r="C38" s="156"/>
      <c r="D38" s="115">
        <f>'9'!D38</f>
        <v>51</v>
      </c>
    </row>
    <row r="39" spans="1:7">
      <c r="A39" s="253" t="s">
        <v>284</v>
      </c>
      <c r="B39" s="219" t="s">
        <v>285</v>
      </c>
      <c r="C39" s="158"/>
      <c r="D39" s="115">
        <v>0</v>
      </c>
    </row>
    <row r="40" spans="1:7">
      <c r="A40" s="253" t="s">
        <v>286</v>
      </c>
      <c r="B40" s="220" t="s">
        <v>287</v>
      </c>
      <c r="C40" s="158"/>
      <c r="D40" s="115">
        <v>0</v>
      </c>
    </row>
    <row r="41" spans="1:7">
      <c r="A41" s="253" t="s">
        <v>288</v>
      </c>
      <c r="B41" s="220" t="s">
        <v>289</v>
      </c>
      <c r="C41" s="158"/>
      <c r="D41" s="115">
        <v>0</v>
      </c>
    </row>
    <row r="42" spans="1:7" ht="16.5" thickBot="1">
      <c r="A42" s="253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1600</v>
      </c>
    </row>
    <row r="44" spans="1:7" hidden="1">
      <c r="A44" s="252"/>
    </row>
    <row r="45" spans="1:7" ht="16.149999999999999" customHeight="1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(3.7*52)-(D35*6%)</f>
        <v>99.460000000000008</v>
      </c>
      <c r="E47" s="207"/>
    </row>
    <row r="48" spans="1:7">
      <c r="A48" s="253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637</v>
      </c>
      <c r="B49" s="423" t="s">
        <v>638</v>
      </c>
      <c r="C49" s="157"/>
      <c r="D49" s="115">
        <f>35*(1-20%)</f>
        <v>28</v>
      </c>
    </row>
    <row r="50" spans="1:7">
      <c r="A50" s="253" t="s">
        <v>261</v>
      </c>
      <c r="B50" s="219" t="s">
        <v>384</v>
      </c>
      <c r="C50" s="157"/>
      <c r="D50" s="115">
        <f>'9'!D50</f>
        <v>53</v>
      </c>
    </row>
    <row r="51" spans="1:7">
      <c r="A51" s="253" t="s">
        <v>263</v>
      </c>
      <c r="B51" s="219" t="s">
        <v>297</v>
      </c>
      <c r="C51" s="156"/>
      <c r="D51" s="115">
        <v>0</v>
      </c>
    </row>
    <row r="52" spans="1:7">
      <c r="A52" s="253" t="s">
        <v>284</v>
      </c>
      <c r="B52" s="219" t="s">
        <v>385</v>
      </c>
      <c r="C52" s="158"/>
      <c r="D52" s="165">
        <v>16</v>
      </c>
    </row>
    <row r="53" spans="1:7" ht="16.5" customHeight="1">
      <c r="A53" s="253" t="s">
        <v>286</v>
      </c>
      <c r="B53" s="500" t="s">
        <v>372</v>
      </c>
      <c r="C53" s="501"/>
      <c r="D53" s="165">
        <v>16</v>
      </c>
    </row>
    <row r="54" spans="1:7" ht="16.5" thickBot="1">
      <c r="A54" s="116" t="s">
        <v>288</v>
      </c>
      <c r="B54" s="502" t="s">
        <v>635</v>
      </c>
      <c r="C54" s="503"/>
      <c r="D54" s="166">
        <f>((825*(371*50%*10%))/371)/12</f>
        <v>3.4375</v>
      </c>
      <c r="E54" s="506" t="s">
        <v>636</v>
      </c>
      <c r="F54" s="506"/>
    </row>
    <row r="55" spans="1:7" ht="16.5" thickBot="1">
      <c r="A55" s="167"/>
      <c r="B55" s="150" t="s">
        <v>298</v>
      </c>
      <c r="C55" s="168"/>
      <c r="D55" s="169">
        <f>SUM(D47:D54)</f>
        <v>479.89750000000004</v>
      </c>
      <c r="E55" s="506"/>
      <c r="F55" s="506"/>
    </row>
    <row r="56" spans="1:7">
      <c r="A56" s="476" t="s">
        <v>299</v>
      </c>
      <c r="B56" s="476"/>
      <c r="C56" s="476"/>
      <c r="D56" s="476"/>
      <c r="E56" s="506"/>
      <c r="F56" s="506"/>
    </row>
    <row r="57" spans="1:7" hidden="1">
      <c r="A57" s="252"/>
    </row>
    <row r="58" spans="1:7" ht="16.149999999999999" customHeight="1" thickBot="1">
      <c r="A58" s="477" t="s">
        <v>300</v>
      </c>
      <c r="B58" s="477"/>
      <c r="C58" s="477"/>
      <c r="D58" s="477"/>
      <c r="E58" s="477"/>
      <c r="F58" s="477"/>
      <c r="G58" s="477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IV'!D19</f>
        <v>41.166666666666664</v>
      </c>
    </row>
    <row r="61" spans="1:7">
      <c r="A61" s="253" t="s">
        <v>259</v>
      </c>
      <c r="B61" s="219" t="s">
        <v>15</v>
      </c>
      <c r="C61" s="157"/>
      <c r="D61" s="115">
        <v>0</v>
      </c>
    </row>
    <row r="62" spans="1:7">
      <c r="A62" s="253" t="s">
        <v>261</v>
      </c>
      <c r="B62" s="219" t="s">
        <v>21</v>
      </c>
      <c r="C62" s="157"/>
      <c r="D62" s="115">
        <v>0</v>
      </c>
    </row>
    <row r="63" spans="1:7">
      <c r="A63" s="253" t="s">
        <v>263</v>
      </c>
      <c r="B63" s="487" t="s">
        <v>18</v>
      </c>
      <c r="C63" s="488"/>
      <c r="D63" s="165">
        <v>0</v>
      </c>
    </row>
    <row r="64" spans="1:7" ht="16.5" thickBot="1">
      <c r="A64" s="116" t="s">
        <v>284</v>
      </c>
      <c r="B64" s="504" t="s">
        <v>291</v>
      </c>
      <c r="C64" s="505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41.166666666666664</v>
      </c>
    </row>
    <row r="66" spans="1:7" ht="15.6" hidden="1" customHeight="1">
      <c r="A66" s="479" t="s">
        <v>304</v>
      </c>
      <c r="B66" s="479"/>
      <c r="C66" s="479"/>
      <c r="D66" s="479"/>
      <c r="E66" s="479"/>
      <c r="F66" s="479"/>
      <c r="G66" s="479"/>
    </row>
    <row r="67" spans="1:7" hidden="1">
      <c r="A67" s="252"/>
    </row>
    <row r="68" spans="1:7" ht="15.6" customHeight="1">
      <c r="A68" s="477" t="s">
        <v>305</v>
      </c>
      <c r="B68" s="477"/>
      <c r="C68" s="477"/>
      <c r="D68" s="477"/>
      <c r="E68" s="477"/>
      <c r="F68" s="477"/>
      <c r="G68" s="477"/>
    </row>
    <row r="69" spans="1:7" ht="16.149999999999999" customHeight="1" thickBot="1">
      <c r="A69" s="477" t="s">
        <v>556</v>
      </c>
      <c r="B69" s="477"/>
      <c r="C69" s="477"/>
      <c r="D69" s="477"/>
      <c r="E69" s="477"/>
      <c r="F69" s="477"/>
      <c r="G69" s="477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320</v>
      </c>
    </row>
    <row r="72" spans="1:7">
      <c r="A72" s="253" t="s">
        <v>259</v>
      </c>
      <c r="B72" s="225" t="s">
        <v>308</v>
      </c>
      <c r="C72" s="114">
        <v>1.4999999999999999E-2</v>
      </c>
      <c r="D72" s="115">
        <f t="shared" si="0"/>
        <v>24</v>
      </c>
    </row>
    <row r="73" spans="1:7">
      <c r="A73" s="253" t="s">
        <v>261</v>
      </c>
      <c r="B73" s="225" t="s">
        <v>309</v>
      </c>
      <c r="C73" s="114">
        <v>0.01</v>
      </c>
      <c r="D73" s="115">
        <f t="shared" si="0"/>
        <v>16</v>
      </c>
    </row>
    <row r="74" spans="1:7">
      <c r="A74" s="253" t="s">
        <v>263</v>
      </c>
      <c r="B74" s="225" t="s">
        <v>9</v>
      </c>
      <c r="C74" s="114">
        <v>2E-3</v>
      </c>
      <c r="D74" s="115">
        <f t="shared" si="0"/>
        <v>3.2</v>
      </c>
    </row>
    <row r="75" spans="1:7">
      <c r="A75" s="253" t="s">
        <v>284</v>
      </c>
      <c r="B75" s="225" t="s">
        <v>10</v>
      </c>
      <c r="C75" s="114">
        <v>2.5000000000000001E-2</v>
      </c>
      <c r="D75" s="115">
        <f t="shared" si="0"/>
        <v>40</v>
      </c>
    </row>
    <row r="76" spans="1:7">
      <c r="A76" s="253" t="s">
        <v>286</v>
      </c>
      <c r="B76" s="225" t="s">
        <v>11</v>
      </c>
      <c r="C76" s="114">
        <v>0.08</v>
      </c>
      <c r="D76" s="115">
        <f t="shared" si="0"/>
        <v>128</v>
      </c>
    </row>
    <row r="77" spans="1:7" ht="31.5">
      <c r="A77" s="253" t="s">
        <v>288</v>
      </c>
      <c r="B77" s="225" t="s">
        <v>373</v>
      </c>
      <c r="C77" s="114">
        <v>3.8112E-2</v>
      </c>
      <c r="D77" s="115">
        <f t="shared" si="0"/>
        <v>60.98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9.6</v>
      </c>
    </row>
    <row r="79" spans="1:7" ht="16.5" hidden="1" thickBot="1">
      <c r="A79" s="489" t="s">
        <v>7</v>
      </c>
      <c r="B79" s="490"/>
      <c r="C79" s="174">
        <f>SUM(C71:C78)</f>
        <v>0.37611200000000006</v>
      </c>
      <c r="D79" s="169">
        <f>SUM(D71:D78)</f>
        <v>601.78000000000009</v>
      </c>
    </row>
    <row r="80" spans="1:7" ht="15.6" hidden="1" customHeight="1">
      <c r="A80" s="491" t="s">
        <v>310</v>
      </c>
      <c r="B80" s="491"/>
      <c r="C80" s="491"/>
      <c r="D80" s="491"/>
    </row>
    <row r="81" spans="1:7" ht="16.5" hidden="1" customHeight="1">
      <c r="A81" s="491" t="s">
        <v>311</v>
      </c>
      <c r="B81" s="491"/>
      <c r="C81" s="491"/>
      <c r="D81" s="491"/>
    </row>
    <row r="82" spans="1:7" hidden="1">
      <c r="A82" s="252"/>
    </row>
    <row r="83" spans="1:7" ht="16.149999999999999" customHeight="1" thickBot="1">
      <c r="A83" s="477" t="s">
        <v>312</v>
      </c>
      <c r="B83" s="477"/>
      <c r="C83" s="477"/>
      <c r="D83" s="477"/>
      <c r="E83" s="477"/>
      <c r="F83" s="477"/>
      <c r="G83" s="477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142.86000000000001</v>
      </c>
    </row>
    <row r="86" spans="1:7">
      <c r="A86" s="253" t="s">
        <v>259</v>
      </c>
      <c r="B86" s="225" t="s">
        <v>316</v>
      </c>
      <c r="C86" s="175">
        <f>(1/3)*(5/56)</f>
        <v>2.976190476190476E-2</v>
      </c>
      <c r="D86" s="124">
        <f>ROUND($D$43*C86,2)</f>
        <v>47.62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190.48000000000002</v>
      </c>
    </row>
    <row r="88" spans="1:7" ht="31.5">
      <c r="A88" s="253" t="s">
        <v>261</v>
      </c>
      <c r="B88" s="225" t="s">
        <v>318</v>
      </c>
      <c r="C88" s="114">
        <f>D88/D43</f>
        <v>4.4775000000000002E-2</v>
      </c>
      <c r="D88" s="115">
        <f>ROUND(D79*C87,2)</f>
        <v>71.64</v>
      </c>
    </row>
    <row r="89" spans="1:7" ht="16.5" hidden="1" thickBot="1">
      <c r="A89" s="489" t="s">
        <v>7</v>
      </c>
      <c r="B89" s="490"/>
      <c r="C89" s="174">
        <f>C88+C87</f>
        <v>0.16382261904761905</v>
      </c>
      <c r="D89" s="169">
        <f>D87+D88</f>
        <v>262.12</v>
      </c>
    </row>
    <row r="90" spans="1:7" hidden="1">
      <c r="A90" s="252"/>
    </row>
    <row r="91" spans="1:7" ht="16.149999999999999" customHeight="1" thickBot="1">
      <c r="A91" s="477" t="s">
        <v>319</v>
      </c>
      <c r="B91" s="477"/>
      <c r="C91" s="477"/>
      <c r="D91" s="477"/>
      <c r="E91" s="477"/>
      <c r="F91" s="477"/>
      <c r="G91" s="477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1.18</v>
      </c>
    </row>
    <row r="94" spans="1:7" ht="16.5" thickBot="1">
      <c r="A94" s="116" t="s">
        <v>259</v>
      </c>
      <c r="B94" s="226" t="s">
        <v>323</v>
      </c>
      <c r="C94" s="173">
        <f>D94/D43</f>
        <v>2.8125000000000003E-4</v>
      </c>
      <c r="D94" s="166">
        <f>ROUND(D79*C93,2)</f>
        <v>0.45</v>
      </c>
    </row>
    <row r="95" spans="1:7" ht="16.5" hidden="1" thickBot="1">
      <c r="A95" s="489" t="s">
        <v>7</v>
      </c>
      <c r="B95" s="490"/>
      <c r="C95" s="174">
        <f>SUM(C93:C94)</f>
        <v>1.0218426E-3</v>
      </c>
      <c r="D95" s="169">
        <f>SUM(D93:D94)</f>
        <v>1.63</v>
      </c>
    </row>
    <row r="96" spans="1:7" hidden="1">
      <c r="A96" s="252"/>
    </row>
    <row r="97" spans="1:7" hidden="1">
      <c r="A97" s="252"/>
    </row>
    <row r="98" spans="1:7" ht="16.149999999999999" customHeight="1" thickBot="1">
      <c r="A98" s="477" t="s">
        <v>324</v>
      </c>
      <c r="B98" s="477"/>
      <c r="C98" s="477"/>
      <c r="D98" s="477"/>
      <c r="E98" s="477"/>
      <c r="F98" s="477"/>
      <c r="G98" s="477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6.67</v>
      </c>
    </row>
    <row r="101" spans="1:7">
      <c r="A101" s="253" t="s">
        <v>259</v>
      </c>
      <c r="B101" s="219" t="s">
        <v>328</v>
      </c>
      <c r="C101" s="118">
        <f>D101/D43</f>
        <v>3.3125E-4</v>
      </c>
      <c r="D101" s="179">
        <f>ROUND(D76*C100,2)</f>
        <v>0.53</v>
      </c>
    </row>
    <row r="102" spans="1:7">
      <c r="A102" s="253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69.599999999999994</v>
      </c>
    </row>
    <row r="103" spans="1:7">
      <c r="A103" s="253" t="s">
        <v>263</v>
      </c>
      <c r="B103" s="225" t="s">
        <v>330</v>
      </c>
      <c r="C103" s="181">
        <f>(((7/30)/12))</f>
        <v>1.9444444444444445E-2</v>
      </c>
      <c r="D103" s="115">
        <f>ROUND($D$43*C103,2)</f>
        <v>31.11</v>
      </c>
    </row>
    <row r="104" spans="1:7">
      <c r="A104" s="253" t="s">
        <v>284</v>
      </c>
      <c r="B104" s="225" t="s">
        <v>331</v>
      </c>
      <c r="C104" s="114">
        <f>D104/D43</f>
        <v>7.3124999999999996E-3</v>
      </c>
      <c r="D104" s="115">
        <f>ROUND(D79*C103,2)</f>
        <v>11.7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1.24</v>
      </c>
    </row>
    <row r="106" spans="1:7" ht="16.5" hidden="1" thickBot="1">
      <c r="A106" s="495" t="s">
        <v>7</v>
      </c>
      <c r="B106" s="496"/>
      <c r="C106" s="174">
        <f>SUM(C100:C105)</f>
        <v>7.5532638888888878E-2</v>
      </c>
      <c r="D106" s="183">
        <f>SUM(D100:D105)</f>
        <v>120.85</v>
      </c>
    </row>
    <row r="107" spans="1:7" hidden="1">
      <c r="A107" s="143"/>
    </row>
    <row r="108" spans="1:7" ht="16.149999999999999" customHeight="1" thickBot="1">
      <c r="A108" s="477" t="s">
        <v>557</v>
      </c>
      <c r="B108" s="477"/>
      <c r="C108" s="477"/>
      <c r="D108" s="477"/>
      <c r="E108" s="477"/>
      <c r="F108" s="477"/>
      <c r="G108" s="477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142.86000000000001</v>
      </c>
    </row>
    <row r="111" spans="1:7">
      <c r="A111" s="253" t="s">
        <v>259</v>
      </c>
      <c r="B111" s="225" t="s">
        <v>374</v>
      </c>
      <c r="C111" s="114">
        <f>(10.96/30)/12</f>
        <v>3.0444444444444444E-2</v>
      </c>
      <c r="D111" s="115">
        <f t="shared" si="1"/>
        <v>48.71</v>
      </c>
      <c r="E111" s="185"/>
    </row>
    <row r="112" spans="1:7">
      <c r="A112" s="253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0.33</v>
      </c>
    </row>
    <row r="113" spans="1:7">
      <c r="A113" s="253" t="s">
        <v>263</v>
      </c>
      <c r="B113" s="225" t="s">
        <v>336</v>
      </c>
      <c r="C113" s="114">
        <f>((1/30)/12)</f>
        <v>2.7777777777777779E-3</v>
      </c>
      <c r="D113" s="115">
        <f t="shared" si="1"/>
        <v>4.4400000000000004</v>
      </c>
    </row>
    <row r="114" spans="1:7">
      <c r="A114" s="253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0.52</v>
      </c>
    </row>
    <row r="115" spans="1:7">
      <c r="A115" s="253" t="s">
        <v>286</v>
      </c>
      <c r="B115" s="225" t="s">
        <v>291</v>
      </c>
      <c r="C115" s="186"/>
      <c r="D115" s="115">
        <f t="shared" si="1"/>
        <v>0</v>
      </c>
    </row>
    <row r="116" spans="1:7">
      <c r="A116" s="497" t="s">
        <v>317</v>
      </c>
      <c r="B116" s="498"/>
      <c r="C116" s="114">
        <f>SUM(C110:C115)</f>
        <v>0.12304126984126985</v>
      </c>
      <c r="D116" s="115">
        <f>SUM(D110:D115)</f>
        <v>196.86000000000004</v>
      </c>
    </row>
    <row r="117" spans="1:7" ht="16.5" thickBot="1">
      <c r="A117" s="116" t="s">
        <v>288</v>
      </c>
      <c r="B117" s="226" t="s">
        <v>338</v>
      </c>
      <c r="C117" s="182">
        <f>D117/$D$43</f>
        <v>4.6275000000000004E-2</v>
      </c>
      <c r="D117" s="115">
        <f>ROUND(D79*C116,2)</f>
        <v>74.040000000000006</v>
      </c>
    </row>
    <row r="118" spans="1:7" ht="16.5" hidden="1" thickBot="1">
      <c r="A118" s="495" t="s">
        <v>7</v>
      </c>
      <c r="B118" s="496"/>
      <c r="C118" s="174">
        <f>C117+C116</f>
        <v>0.16931626984126985</v>
      </c>
      <c r="D118" s="187">
        <f>D117+D116</f>
        <v>270.90000000000003</v>
      </c>
    </row>
    <row r="119" spans="1:7" hidden="1">
      <c r="A119" s="252" t="s">
        <v>339</v>
      </c>
    </row>
    <row r="120" spans="1:7" ht="16.149999999999999" customHeight="1" thickBot="1">
      <c r="A120" s="479" t="s">
        <v>558</v>
      </c>
      <c r="B120" s="479"/>
      <c r="C120" s="479"/>
      <c r="D120" s="479"/>
      <c r="E120" s="479"/>
      <c r="F120" s="479"/>
      <c r="G120" s="479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0.163825</v>
      </c>
      <c r="D122" s="115">
        <f>D89</f>
        <v>262.12</v>
      </c>
    </row>
    <row r="123" spans="1:7">
      <c r="A123" s="253" t="s">
        <v>313</v>
      </c>
      <c r="B123" s="225" t="s">
        <v>307</v>
      </c>
      <c r="C123" s="182">
        <f t="shared" si="2"/>
        <v>0.37611250000000007</v>
      </c>
      <c r="D123" s="115">
        <f>D79</f>
        <v>601.78000000000009</v>
      </c>
    </row>
    <row r="124" spans="1:7">
      <c r="A124" s="253" t="s">
        <v>320</v>
      </c>
      <c r="B124" s="225" t="s">
        <v>322</v>
      </c>
      <c r="C124" s="182">
        <f t="shared" si="2"/>
        <v>1.0187499999999999E-3</v>
      </c>
      <c r="D124" s="115">
        <f>D95</f>
        <v>1.63</v>
      </c>
    </row>
    <row r="125" spans="1:7">
      <c r="A125" s="189" t="s">
        <v>325</v>
      </c>
      <c r="B125" s="228" t="s">
        <v>342</v>
      </c>
      <c r="C125" s="182">
        <f t="shared" si="2"/>
        <v>7.5531249999999994E-2</v>
      </c>
      <c r="D125" s="115">
        <f>D106</f>
        <v>120.85</v>
      </c>
    </row>
    <row r="126" spans="1:7">
      <c r="A126" s="190" t="s">
        <v>333</v>
      </c>
      <c r="B126" s="229" t="s">
        <v>343</v>
      </c>
      <c r="C126" s="182">
        <f t="shared" si="2"/>
        <v>0.16931250000000003</v>
      </c>
      <c r="D126" s="115">
        <f>D118</f>
        <v>270.90000000000003</v>
      </c>
    </row>
    <row r="127" spans="1:7">
      <c r="A127" s="253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489" t="s">
        <v>345</v>
      </c>
      <c r="B128" s="490"/>
      <c r="C128" s="174">
        <f>SUM(C122:C127)</f>
        <v>0.78580000000000005</v>
      </c>
      <c r="D128" s="169">
        <f>SUM(D122:D127)</f>
        <v>1257.2800000000002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479" t="s">
        <v>559</v>
      </c>
      <c r="B130" s="479"/>
      <c r="C130" s="479"/>
      <c r="D130" s="479"/>
      <c r="E130" s="479"/>
      <c r="F130" s="479"/>
      <c r="G130" s="479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3378.3441666666668</v>
      </c>
      <c r="G131" s="122"/>
    </row>
    <row r="132" spans="1:8">
      <c r="A132" s="153" t="s">
        <v>257</v>
      </c>
      <c r="B132" s="224" t="s">
        <v>347</v>
      </c>
      <c r="C132" s="123">
        <v>7.0155999999999996E-2</v>
      </c>
      <c r="D132" s="124">
        <f>E131*C132</f>
        <v>237.01111335666667</v>
      </c>
      <c r="G132" s="122"/>
    </row>
    <row r="133" spans="1:8">
      <c r="A133" s="253" t="s">
        <v>259</v>
      </c>
      <c r="B133" s="225" t="s">
        <v>348</v>
      </c>
      <c r="C133" s="182"/>
      <c r="D133" s="197"/>
      <c r="F133" s="198"/>
    </row>
    <row r="134" spans="1:8">
      <c r="A134" s="253"/>
      <c r="B134" s="225" t="s">
        <v>349</v>
      </c>
      <c r="C134" s="182"/>
      <c r="D134" s="124"/>
      <c r="E134" s="208"/>
      <c r="F134" s="199"/>
      <c r="G134" s="122"/>
    </row>
    <row r="135" spans="1:8">
      <c r="A135" s="253"/>
      <c r="B135" s="225" t="s">
        <v>350</v>
      </c>
      <c r="C135" s="182">
        <v>7.5999999999999998E-2</v>
      </c>
      <c r="D135" s="115">
        <f>$D$153*C135</f>
        <v>323.06923490694328</v>
      </c>
      <c r="E135" s="198">
        <f>D153</f>
        <v>4250.9109856176747</v>
      </c>
      <c r="G135" s="122"/>
    </row>
    <row r="136" spans="1:8">
      <c r="A136" s="253"/>
      <c r="B136" s="225" t="s">
        <v>351</v>
      </c>
      <c r="C136" s="182">
        <v>1.6500000000000001E-2</v>
      </c>
      <c r="D136" s="115">
        <f>$D$153*C136</f>
        <v>70.140031262691636</v>
      </c>
      <c r="E136" s="200"/>
      <c r="G136" s="122"/>
    </row>
    <row r="137" spans="1:8">
      <c r="A137" s="253"/>
      <c r="B137" s="225" t="s">
        <v>352</v>
      </c>
      <c r="C137" s="182"/>
      <c r="D137" s="115"/>
    </row>
    <row r="138" spans="1:8">
      <c r="A138" s="253"/>
      <c r="B138" s="225" t="s">
        <v>353</v>
      </c>
      <c r="C138" s="182">
        <v>0.04</v>
      </c>
      <c r="D138" s="115">
        <f>$D$153*C138</f>
        <v>170.036439424707</v>
      </c>
      <c r="G138" s="122"/>
    </row>
    <row r="139" spans="1:8">
      <c r="A139" s="253"/>
      <c r="B139" s="225" t="s">
        <v>354</v>
      </c>
      <c r="C139" s="182"/>
      <c r="D139" s="115"/>
    </row>
    <row r="140" spans="1:8">
      <c r="A140" s="253" t="s">
        <v>261</v>
      </c>
      <c r="B140" s="225" t="s">
        <v>355</v>
      </c>
      <c r="C140" s="182">
        <v>0.02</v>
      </c>
      <c r="D140" s="115">
        <f>ROUND(E140*C140,2)</f>
        <v>72.31</v>
      </c>
      <c r="E140" s="177">
        <f>E131+D132</f>
        <v>3615.3552800233333</v>
      </c>
    </row>
    <row r="141" spans="1:8" ht="33" hidden="1" customHeight="1" thickBot="1">
      <c r="A141" s="492" t="s">
        <v>356</v>
      </c>
      <c r="B141" s="493"/>
      <c r="C141" s="494"/>
      <c r="D141" s="201">
        <f>D132+D135+D136+D138+D140</f>
        <v>872.5668189510086</v>
      </c>
    </row>
    <row r="142" spans="1:8" ht="15.6" hidden="1" customHeight="1">
      <c r="A142" s="479" t="s">
        <v>357</v>
      </c>
      <c r="B142" s="479"/>
      <c r="C142" s="479"/>
      <c r="D142" s="479"/>
      <c r="E142" s="479"/>
      <c r="F142" s="479"/>
      <c r="G142" s="479"/>
    </row>
    <row r="143" spans="1:8" ht="15.6" hidden="1" customHeight="1">
      <c r="A143" s="479" t="s">
        <v>358</v>
      </c>
      <c r="B143" s="479"/>
      <c r="C143" s="479"/>
      <c r="D143" s="479"/>
      <c r="E143" s="479"/>
      <c r="F143" s="479"/>
      <c r="G143" s="479"/>
    </row>
    <row r="144" spans="1:8" hidden="1">
      <c r="A144" s="252"/>
    </row>
    <row r="145" spans="1:8" ht="16.149999999999999" customHeight="1" thickBot="1">
      <c r="A145" s="477" t="s">
        <v>359</v>
      </c>
      <c r="B145" s="477"/>
      <c r="C145" s="477"/>
      <c r="D145" s="477"/>
      <c r="E145" s="477"/>
      <c r="F145" s="477"/>
      <c r="G145" s="477"/>
    </row>
    <row r="146" spans="1:8" ht="32.25" customHeight="1" thickBot="1">
      <c r="A146" s="188"/>
      <c r="B146" s="499" t="s">
        <v>360</v>
      </c>
      <c r="C146" s="499"/>
      <c r="D146" s="125" t="s">
        <v>361</v>
      </c>
    </row>
    <row r="147" spans="1:8">
      <c r="A147" s="253" t="s">
        <v>257</v>
      </c>
      <c r="B147" s="225" t="s">
        <v>362</v>
      </c>
      <c r="C147" s="114">
        <f t="shared" ref="C147:C152" si="3">D147/$D$153</f>
        <v>0.37638990922495486</v>
      </c>
      <c r="D147" s="124">
        <f>D43</f>
        <v>1600</v>
      </c>
    </row>
    <row r="148" spans="1:8">
      <c r="A148" s="253" t="s">
        <v>259</v>
      </c>
      <c r="B148" s="225" t="s">
        <v>363</v>
      </c>
      <c r="C148" s="114">
        <f t="shared" si="3"/>
        <v>0.11289286028892674</v>
      </c>
      <c r="D148" s="124">
        <f>D55</f>
        <v>479.89750000000004</v>
      </c>
    </row>
    <row r="149" spans="1:8" ht="31.5">
      <c r="A149" s="253" t="s">
        <v>261</v>
      </c>
      <c r="B149" s="225" t="s">
        <v>364</v>
      </c>
      <c r="C149" s="114">
        <f t="shared" si="3"/>
        <v>9.6841987061004001E-3</v>
      </c>
      <c r="D149" s="124">
        <f>D65</f>
        <v>41.166666666666664</v>
      </c>
      <c r="E149" s="198">
        <f>D151+D132+D140</f>
        <v>3687.6652800233333</v>
      </c>
    </row>
    <row r="150" spans="1:8">
      <c r="A150" s="253" t="s">
        <v>263</v>
      </c>
      <c r="B150" s="225" t="s">
        <v>365</v>
      </c>
      <c r="C150" s="114">
        <f t="shared" si="3"/>
        <v>0.29576719066896956</v>
      </c>
      <c r="D150" s="124">
        <f>D128</f>
        <v>1257.2800000000002</v>
      </c>
      <c r="E150" s="202">
        <f>C138+C136+C135</f>
        <v>0.13250000000000001</v>
      </c>
    </row>
    <row r="151" spans="1:8" ht="16.5" customHeight="1">
      <c r="A151" s="117" t="s">
        <v>366</v>
      </c>
      <c r="B151" s="231"/>
      <c r="C151" s="176">
        <f t="shared" si="3"/>
        <v>0.7947341588889516</v>
      </c>
      <c r="D151" s="203">
        <f>SUM(D147:D150)</f>
        <v>3378.3441666666668</v>
      </c>
      <c r="E151" s="202">
        <f>100%-E150</f>
        <v>0.86749999999999994</v>
      </c>
    </row>
    <row r="152" spans="1:8">
      <c r="A152" s="253" t="s">
        <v>284</v>
      </c>
      <c r="B152" s="225" t="s">
        <v>367</v>
      </c>
      <c r="C152" s="114">
        <f t="shared" si="3"/>
        <v>0.20526584111104859</v>
      </c>
      <c r="D152" s="124">
        <f>D141</f>
        <v>872.5668189510086</v>
      </c>
      <c r="G152" s="126"/>
    </row>
    <row r="153" spans="1:8" ht="16.5" hidden="1" customHeight="1" thickBot="1">
      <c r="A153" s="495" t="s">
        <v>368</v>
      </c>
      <c r="B153" s="496"/>
      <c r="C153" s="174">
        <f>C152+C151</f>
        <v>1.0000000000000002</v>
      </c>
      <c r="D153" s="204">
        <f>(D151+D140+D132)/0.8675</f>
        <v>4250.9109856176747</v>
      </c>
      <c r="E153" s="205"/>
      <c r="F153" s="198">
        <f>D151+D152</f>
        <v>4250.9109856176756</v>
      </c>
      <c r="H153" s="54"/>
    </row>
    <row r="154" spans="1:8">
      <c r="E154" s="205"/>
    </row>
    <row r="155" spans="1:8">
      <c r="A155" s="249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1.5748031496062993" bottom="0" header="0" footer="0"/>
  <pageSetup paperSize="9" scale="90" fitToHeight="4" orientation="portrait" r:id="rId1"/>
  <headerFooter alignWithMargins="0"/>
  <rowBreaks count="3" manualBreakCount="3">
    <brk id="43" max="3" man="1"/>
    <brk id="89" max="3" man="1"/>
    <brk id="128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42" zoomScale="75" zoomScaleSheetLayoutView="75" workbookViewId="0">
      <selection activeCell="E53" sqref="E53:H53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74" t="s">
        <v>255</v>
      </c>
      <c r="B3" s="474"/>
      <c r="C3" s="474"/>
      <c r="D3" s="474"/>
      <c r="E3" s="127"/>
      <c r="F3" s="127"/>
      <c r="G3" s="108"/>
    </row>
    <row r="4" spans="1:7" hidden="1">
      <c r="A4" s="474"/>
      <c r="B4" s="474"/>
      <c r="C4" s="474"/>
      <c r="D4" s="474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127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210"/>
      <c r="C8" s="250"/>
      <c r="D8" s="250"/>
    </row>
    <row r="9" spans="1:7" hidden="1">
      <c r="A9" s="476"/>
      <c r="B9" s="476"/>
      <c r="C9" s="476"/>
      <c r="D9" s="476"/>
    </row>
    <row r="10" spans="1:7">
      <c r="A10" s="132" t="s">
        <v>256</v>
      </c>
      <c r="B10" s="209"/>
      <c r="C10" s="250"/>
      <c r="D10" s="250"/>
    </row>
    <row r="11" spans="1:7" ht="15.6" customHeight="1">
      <c r="A11" s="133" t="s">
        <v>257</v>
      </c>
      <c r="B11" s="472" t="s">
        <v>258</v>
      </c>
      <c r="C11" s="473"/>
      <c r="D11" s="134">
        <v>42550</v>
      </c>
    </row>
    <row r="12" spans="1:7">
      <c r="A12" s="133" t="s">
        <v>259</v>
      </c>
      <c r="B12" s="211" t="s">
        <v>260</v>
      </c>
      <c r="C12" s="254"/>
      <c r="D12" s="136" t="s">
        <v>369</v>
      </c>
    </row>
    <row r="13" spans="1:7" ht="15.6" customHeight="1">
      <c r="A13" s="133" t="s">
        <v>261</v>
      </c>
      <c r="B13" s="472" t="s">
        <v>262</v>
      </c>
      <c r="C13" s="473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2"/>
    </row>
    <row r="17" spans="1:7">
      <c r="A17" s="477"/>
      <c r="B17" s="477"/>
      <c r="C17" s="477"/>
      <c r="D17" s="477"/>
      <c r="E17" s="477"/>
      <c r="F17" s="477"/>
      <c r="G17" s="477"/>
    </row>
    <row r="18" spans="1:7" ht="35.25" customHeight="1">
      <c r="A18" s="478" t="s">
        <v>264</v>
      </c>
      <c r="B18" s="478"/>
      <c r="C18" s="251" t="s">
        <v>265</v>
      </c>
      <c r="D18" s="251" t="s">
        <v>266</v>
      </c>
    </row>
    <row r="19" spans="1:7">
      <c r="A19" s="136">
        <v>1</v>
      </c>
      <c r="B19" s="214" t="s">
        <v>2</v>
      </c>
      <c r="C19" s="136" t="s">
        <v>267</v>
      </c>
      <c r="D19" s="141">
        <v>3</v>
      </c>
    </row>
    <row r="20" spans="1:7">
      <c r="A20" s="133"/>
      <c r="B20" s="248"/>
      <c r="C20" s="133"/>
      <c r="D20" s="142"/>
    </row>
    <row r="21" spans="1:7" ht="15.6" hidden="1" customHeight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Porteiro</v>
      </c>
    </row>
    <row r="27" spans="1:7" ht="30.75" customHeight="1">
      <c r="A27" s="147">
        <v>2</v>
      </c>
      <c r="B27" s="470" t="s">
        <v>273</v>
      </c>
      <c r="C27" s="471"/>
      <c r="D27" s="111">
        <f>'9'!D27</f>
        <v>1549</v>
      </c>
      <c r="E27" s="232"/>
    </row>
    <row r="28" spans="1:7" ht="31.5" customHeight="1">
      <c r="A28" s="147">
        <v>3</v>
      </c>
      <c r="B28" s="470" t="s">
        <v>274</v>
      </c>
      <c r="C28" s="471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D27</f>
        <v>1549</v>
      </c>
      <c r="E35" s="207"/>
    </row>
    <row r="36" spans="1:7">
      <c r="A36" s="253" t="s">
        <v>259</v>
      </c>
      <c r="B36" s="219" t="s">
        <v>281</v>
      </c>
      <c r="C36" s="156"/>
      <c r="D36" s="115">
        <v>0</v>
      </c>
    </row>
    <row r="37" spans="1:7">
      <c r="A37" s="253" t="s">
        <v>261</v>
      </c>
      <c r="B37" s="219" t="s">
        <v>282</v>
      </c>
      <c r="C37" s="157"/>
      <c r="D37" s="115">
        <v>0</v>
      </c>
    </row>
    <row r="38" spans="1:7">
      <c r="A38" s="253" t="s">
        <v>263</v>
      </c>
      <c r="B38" s="219" t="s">
        <v>547</v>
      </c>
      <c r="C38" s="156"/>
      <c r="D38" s="115">
        <f>'9'!D38</f>
        <v>51</v>
      </c>
    </row>
    <row r="39" spans="1:7">
      <c r="A39" s="253" t="s">
        <v>284</v>
      </c>
      <c r="B39" s="219" t="s">
        <v>285</v>
      </c>
      <c r="C39" s="158"/>
      <c r="D39" s="115">
        <v>0</v>
      </c>
    </row>
    <row r="40" spans="1:7">
      <c r="A40" s="253" t="s">
        <v>286</v>
      </c>
      <c r="B40" s="220" t="s">
        <v>287</v>
      </c>
      <c r="C40" s="158"/>
      <c r="D40" s="115">
        <v>0</v>
      </c>
    </row>
    <row r="41" spans="1:7">
      <c r="A41" s="253" t="s">
        <v>288</v>
      </c>
      <c r="B41" s="220" t="s">
        <v>289</v>
      </c>
      <c r="C41" s="158"/>
      <c r="D41" s="115">
        <v>0</v>
      </c>
    </row>
    <row r="42" spans="1:7" ht="16.5" thickBot="1">
      <c r="A42" s="253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1600</v>
      </c>
    </row>
    <row r="44" spans="1:7" hidden="1">
      <c r="A44" s="252"/>
    </row>
    <row r="45" spans="1:7" ht="16.149999999999999" customHeight="1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(3.7*52)-(D35*6%)</f>
        <v>99.460000000000008</v>
      </c>
      <c r="E47" s="207"/>
    </row>
    <row r="48" spans="1:7">
      <c r="A48" s="253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637</v>
      </c>
      <c r="B49" s="423" t="s">
        <v>638</v>
      </c>
      <c r="C49" s="157"/>
      <c r="D49" s="115">
        <f>35*(1-20%)</f>
        <v>28</v>
      </c>
    </row>
    <row r="50" spans="1:7">
      <c r="A50" s="253" t="s">
        <v>261</v>
      </c>
      <c r="B50" s="219" t="s">
        <v>384</v>
      </c>
      <c r="C50" s="157"/>
      <c r="D50" s="115">
        <f>'9'!D50</f>
        <v>53</v>
      </c>
    </row>
    <row r="51" spans="1:7">
      <c r="A51" s="253" t="s">
        <v>263</v>
      </c>
      <c r="B51" s="219" t="s">
        <v>297</v>
      </c>
      <c r="C51" s="156"/>
      <c r="D51" s="115">
        <v>0</v>
      </c>
    </row>
    <row r="52" spans="1:7">
      <c r="A52" s="253" t="s">
        <v>284</v>
      </c>
      <c r="B52" s="219" t="s">
        <v>385</v>
      </c>
      <c r="C52" s="158"/>
      <c r="D52" s="165">
        <v>16</v>
      </c>
    </row>
    <row r="53" spans="1:7" ht="16.5" customHeight="1">
      <c r="A53" s="253" t="s">
        <v>286</v>
      </c>
      <c r="B53" s="500" t="s">
        <v>372</v>
      </c>
      <c r="C53" s="501"/>
      <c r="D53" s="165">
        <v>16</v>
      </c>
    </row>
    <row r="54" spans="1:7" ht="16.5" thickBot="1">
      <c r="A54" s="116" t="s">
        <v>288</v>
      </c>
      <c r="B54" s="502" t="s">
        <v>635</v>
      </c>
      <c r="C54" s="503"/>
      <c r="D54" s="166">
        <f>((825*(371*50%*10%))/371)/12</f>
        <v>3.4375</v>
      </c>
      <c r="E54" s="506" t="s">
        <v>636</v>
      </c>
      <c r="F54" s="506"/>
    </row>
    <row r="55" spans="1:7" ht="16.5" thickBot="1">
      <c r="A55" s="167"/>
      <c r="B55" s="150" t="s">
        <v>298</v>
      </c>
      <c r="C55" s="168"/>
      <c r="D55" s="169">
        <f>SUM(D47:D54)</f>
        <v>479.89750000000004</v>
      </c>
      <c r="E55" s="506"/>
      <c r="F55" s="506"/>
    </row>
    <row r="56" spans="1:7">
      <c r="A56" s="476" t="s">
        <v>299</v>
      </c>
      <c r="B56" s="476"/>
      <c r="C56" s="476"/>
      <c r="D56" s="476"/>
      <c r="E56" s="506"/>
      <c r="F56" s="506"/>
    </row>
    <row r="57" spans="1:7" hidden="1">
      <c r="A57" s="252"/>
    </row>
    <row r="58" spans="1:7" ht="16.149999999999999" customHeight="1" thickBot="1">
      <c r="A58" s="477" t="s">
        <v>300</v>
      </c>
      <c r="B58" s="477"/>
      <c r="C58" s="477"/>
      <c r="D58" s="477"/>
      <c r="E58" s="477"/>
      <c r="F58" s="477"/>
      <c r="G58" s="477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IV'!D19</f>
        <v>41.166666666666664</v>
      </c>
    </row>
    <row r="61" spans="1:7">
      <c r="A61" s="253" t="s">
        <v>259</v>
      </c>
      <c r="B61" s="219" t="s">
        <v>15</v>
      </c>
      <c r="C61" s="157"/>
      <c r="D61" s="115">
        <v>0</v>
      </c>
    </row>
    <row r="62" spans="1:7">
      <c r="A62" s="253" t="s">
        <v>261</v>
      </c>
      <c r="B62" s="219" t="s">
        <v>21</v>
      </c>
      <c r="C62" s="157"/>
      <c r="D62" s="115">
        <v>0</v>
      </c>
    </row>
    <row r="63" spans="1:7">
      <c r="A63" s="253" t="s">
        <v>263</v>
      </c>
      <c r="B63" s="487" t="s">
        <v>18</v>
      </c>
      <c r="C63" s="488"/>
      <c r="D63" s="165">
        <v>0</v>
      </c>
    </row>
    <row r="64" spans="1:7" ht="16.5" thickBot="1">
      <c r="A64" s="116" t="s">
        <v>284</v>
      </c>
      <c r="B64" s="504" t="s">
        <v>291</v>
      </c>
      <c r="C64" s="505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41.166666666666664</v>
      </c>
    </row>
    <row r="66" spans="1:7" ht="15.6" hidden="1" customHeight="1">
      <c r="A66" s="479" t="s">
        <v>304</v>
      </c>
      <c r="B66" s="479"/>
      <c r="C66" s="479"/>
      <c r="D66" s="479"/>
      <c r="E66" s="479"/>
      <c r="F66" s="479"/>
      <c r="G66" s="479"/>
    </row>
    <row r="67" spans="1:7" hidden="1">
      <c r="A67" s="252"/>
    </row>
    <row r="68" spans="1:7" ht="15.6" customHeight="1">
      <c r="A68" s="477" t="s">
        <v>305</v>
      </c>
      <c r="B68" s="477"/>
      <c r="C68" s="477"/>
      <c r="D68" s="477"/>
      <c r="E68" s="477"/>
      <c r="F68" s="477"/>
      <c r="G68" s="477"/>
    </row>
    <row r="69" spans="1:7" ht="16.149999999999999" customHeight="1" thickBot="1">
      <c r="A69" s="477" t="s">
        <v>556</v>
      </c>
      <c r="B69" s="477"/>
      <c r="C69" s="477"/>
      <c r="D69" s="477"/>
      <c r="E69" s="477"/>
      <c r="F69" s="477"/>
      <c r="G69" s="477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320</v>
      </c>
    </row>
    <row r="72" spans="1:7">
      <c r="A72" s="253" t="s">
        <v>259</v>
      </c>
      <c r="B72" s="225" t="s">
        <v>308</v>
      </c>
      <c r="C72" s="114">
        <v>1.4999999999999999E-2</v>
      </c>
      <c r="D72" s="115">
        <f t="shared" si="0"/>
        <v>24</v>
      </c>
    </row>
    <row r="73" spans="1:7">
      <c r="A73" s="253" t="s">
        <v>261</v>
      </c>
      <c r="B73" s="225" t="s">
        <v>309</v>
      </c>
      <c r="C73" s="114">
        <v>0.01</v>
      </c>
      <c r="D73" s="115">
        <f t="shared" si="0"/>
        <v>16</v>
      </c>
    </row>
    <row r="74" spans="1:7">
      <c r="A74" s="253" t="s">
        <v>263</v>
      </c>
      <c r="B74" s="225" t="s">
        <v>9</v>
      </c>
      <c r="C74" s="114">
        <v>2E-3</v>
      </c>
      <c r="D74" s="115">
        <f t="shared" si="0"/>
        <v>3.2</v>
      </c>
    </row>
    <row r="75" spans="1:7">
      <c r="A75" s="253" t="s">
        <v>284</v>
      </c>
      <c r="B75" s="225" t="s">
        <v>10</v>
      </c>
      <c r="C75" s="114">
        <v>2.5000000000000001E-2</v>
      </c>
      <c r="D75" s="115">
        <f t="shared" si="0"/>
        <v>40</v>
      </c>
    </row>
    <row r="76" spans="1:7">
      <c r="A76" s="253" t="s">
        <v>286</v>
      </c>
      <c r="B76" s="225" t="s">
        <v>11</v>
      </c>
      <c r="C76" s="114">
        <v>0.08</v>
      </c>
      <c r="D76" s="115">
        <f t="shared" si="0"/>
        <v>128</v>
      </c>
    </row>
    <row r="77" spans="1:7" ht="31.5">
      <c r="A77" s="253" t="s">
        <v>288</v>
      </c>
      <c r="B77" s="225" t="s">
        <v>373</v>
      </c>
      <c r="C77" s="114">
        <v>3.8112E-2</v>
      </c>
      <c r="D77" s="115">
        <f t="shared" si="0"/>
        <v>60.98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9.6</v>
      </c>
    </row>
    <row r="79" spans="1:7" ht="16.5" hidden="1" thickBot="1">
      <c r="A79" s="489" t="s">
        <v>7</v>
      </c>
      <c r="B79" s="490"/>
      <c r="C79" s="174">
        <f>SUM(C71:C78)</f>
        <v>0.37611200000000006</v>
      </c>
      <c r="D79" s="169">
        <f>SUM(D71:D78)</f>
        <v>601.78000000000009</v>
      </c>
    </row>
    <row r="80" spans="1:7" ht="15.6" hidden="1" customHeight="1">
      <c r="A80" s="491" t="s">
        <v>310</v>
      </c>
      <c r="B80" s="491"/>
      <c r="C80" s="491"/>
      <c r="D80" s="491"/>
    </row>
    <row r="81" spans="1:7" ht="16.5" hidden="1" customHeight="1">
      <c r="A81" s="491" t="s">
        <v>311</v>
      </c>
      <c r="B81" s="491"/>
      <c r="C81" s="491"/>
      <c r="D81" s="491"/>
    </row>
    <row r="82" spans="1:7" hidden="1">
      <c r="A82" s="252"/>
    </row>
    <row r="83" spans="1:7" ht="16.149999999999999" customHeight="1" thickBot="1">
      <c r="A83" s="477" t="s">
        <v>312</v>
      </c>
      <c r="B83" s="477"/>
      <c r="C83" s="477"/>
      <c r="D83" s="477"/>
      <c r="E83" s="477"/>
      <c r="F83" s="477"/>
      <c r="G83" s="477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142.86000000000001</v>
      </c>
    </row>
    <row r="86" spans="1:7">
      <c r="A86" s="253" t="s">
        <v>259</v>
      </c>
      <c r="B86" s="225" t="s">
        <v>316</v>
      </c>
      <c r="C86" s="175">
        <f>(1/3)*(5/56)</f>
        <v>2.976190476190476E-2</v>
      </c>
      <c r="D86" s="124">
        <f>ROUND($D$43*C86,2)</f>
        <v>47.62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190.48000000000002</v>
      </c>
    </row>
    <row r="88" spans="1:7" ht="31.5">
      <c r="A88" s="253" t="s">
        <v>261</v>
      </c>
      <c r="B88" s="225" t="s">
        <v>318</v>
      </c>
      <c r="C88" s="114">
        <f>D88/D43</f>
        <v>4.4775000000000002E-2</v>
      </c>
      <c r="D88" s="115">
        <f>ROUND(D79*C87,2)</f>
        <v>71.64</v>
      </c>
    </row>
    <row r="89" spans="1:7" ht="16.5" hidden="1" thickBot="1">
      <c r="A89" s="489" t="s">
        <v>7</v>
      </c>
      <c r="B89" s="490"/>
      <c r="C89" s="174">
        <f>C88+C87</f>
        <v>0.16382261904761905</v>
      </c>
      <c r="D89" s="169">
        <f>D87+D88</f>
        <v>262.12</v>
      </c>
    </row>
    <row r="90" spans="1:7" hidden="1">
      <c r="A90" s="252"/>
    </row>
    <row r="91" spans="1:7" ht="16.149999999999999" customHeight="1" thickBot="1">
      <c r="A91" s="477" t="s">
        <v>319</v>
      </c>
      <c r="B91" s="477"/>
      <c r="C91" s="477"/>
      <c r="D91" s="477"/>
      <c r="E91" s="477"/>
      <c r="F91" s="477"/>
      <c r="G91" s="477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1.18</v>
      </c>
    </row>
    <row r="94" spans="1:7" ht="16.5" thickBot="1">
      <c r="A94" s="116" t="s">
        <v>259</v>
      </c>
      <c r="B94" s="226" t="s">
        <v>323</v>
      </c>
      <c r="C94" s="173">
        <f>D94/D43</f>
        <v>2.8125000000000003E-4</v>
      </c>
      <c r="D94" s="166">
        <f>ROUND(D79*C93,2)</f>
        <v>0.45</v>
      </c>
    </row>
    <row r="95" spans="1:7" ht="16.5" hidden="1" thickBot="1">
      <c r="A95" s="489" t="s">
        <v>7</v>
      </c>
      <c r="B95" s="490"/>
      <c r="C95" s="174">
        <f>SUM(C93:C94)</f>
        <v>1.0218426E-3</v>
      </c>
      <c r="D95" s="169">
        <f>SUM(D93:D94)</f>
        <v>1.63</v>
      </c>
    </row>
    <row r="96" spans="1:7" hidden="1">
      <c r="A96" s="252"/>
    </row>
    <row r="97" spans="1:7" hidden="1">
      <c r="A97" s="252"/>
    </row>
    <row r="98" spans="1:7" ht="16.149999999999999" customHeight="1" thickBot="1">
      <c r="A98" s="477" t="s">
        <v>324</v>
      </c>
      <c r="B98" s="477"/>
      <c r="C98" s="477"/>
      <c r="D98" s="477"/>
      <c r="E98" s="477"/>
      <c r="F98" s="477"/>
      <c r="G98" s="477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6.67</v>
      </c>
    </row>
    <row r="101" spans="1:7">
      <c r="A101" s="253" t="s">
        <v>259</v>
      </c>
      <c r="B101" s="219" t="s">
        <v>328</v>
      </c>
      <c r="C101" s="118">
        <f>D101/D43</f>
        <v>3.3125E-4</v>
      </c>
      <c r="D101" s="179">
        <f>ROUND(D76*C100,2)</f>
        <v>0.53</v>
      </c>
    </row>
    <row r="102" spans="1:7">
      <c r="A102" s="253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69.599999999999994</v>
      </c>
    </row>
    <row r="103" spans="1:7">
      <c r="A103" s="253" t="s">
        <v>263</v>
      </c>
      <c r="B103" s="225" t="s">
        <v>330</v>
      </c>
      <c r="C103" s="181">
        <f>(((7/30)/12))</f>
        <v>1.9444444444444445E-2</v>
      </c>
      <c r="D103" s="115">
        <f>ROUND($D$43*C103,2)</f>
        <v>31.11</v>
      </c>
    </row>
    <row r="104" spans="1:7">
      <c r="A104" s="253" t="s">
        <v>284</v>
      </c>
      <c r="B104" s="225" t="s">
        <v>331</v>
      </c>
      <c r="C104" s="114">
        <f>D104/D43</f>
        <v>7.3124999999999996E-3</v>
      </c>
      <c r="D104" s="115">
        <f>ROUND(D79*C103,2)</f>
        <v>11.7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1.24</v>
      </c>
    </row>
    <row r="106" spans="1:7" ht="16.5" hidden="1" thickBot="1">
      <c r="A106" s="495" t="s">
        <v>7</v>
      </c>
      <c r="B106" s="496"/>
      <c r="C106" s="174">
        <f>SUM(C100:C105)</f>
        <v>7.5532638888888878E-2</v>
      </c>
      <c r="D106" s="183">
        <f>SUM(D100:D105)</f>
        <v>120.85</v>
      </c>
    </row>
    <row r="107" spans="1:7" hidden="1">
      <c r="A107" s="143"/>
    </row>
    <row r="108" spans="1:7" ht="16.149999999999999" customHeight="1" thickBot="1">
      <c r="A108" s="477" t="s">
        <v>557</v>
      </c>
      <c r="B108" s="477"/>
      <c r="C108" s="477"/>
      <c r="D108" s="477"/>
      <c r="E108" s="477"/>
      <c r="F108" s="477"/>
      <c r="G108" s="477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142.86000000000001</v>
      </c>
    </row>
    <row r="111" spans="1:7">
      <c r="A111" s="253" t="s">
        <v>259</v>
      </c>
      <c r="B111" s="225" t="s">
        <v>374</v>
      </c>
      <c r="C111" s="114">
        <f>(10.96/30)/12</f>
        <v>3.0444444444444444E-2</v>
      </c>
      <c r="D111" s="115">
        <f t="shared" si="1"/>
        <v>48.71</v>
      </c>
      <c r="E111" s="185"/>
    </row>
    <row r="112" spans="1:7">
      <c r="A112" s="253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0.33</v>
      </c>
    </row>
    <row r="113" spans="1:7">
      <c r="A113" s="253" t="s">
        <v>263</v>
      </c>
      <c r="B113" s="225" t="s">
        <v>336</v>
      </c>
      <c r="C113" s="114">
        <f>((1/30)/12)</f>
        <v>2.7777777777777779E-3</v>
      </c>
      <c r="D113" s="115">
        <f t="shared" si="1"/>
        <v>4.4400000000000004</v>
      </c>
    </row>
    <row r="114" spans="1:7">
      <c r="A114" s="253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0.52</v>
      </c>
    </row>
    <row r="115" spans="1:7">
      <c r="A115" s="253" t="s">
        <v>286</v>
      </c>
      <c r="B115" s="225" t="s">
        <v>291</v>
      </c>
      <c r="C115" s="186"/>
      <c r="D115" s="115">
        <f t="shared" si="1"/>
        <v>0</v>
      </c>
    </row>
    <row r="116" spans="1:7">
      <c r="A116" s="497" t="s">
        <v>317</v>
      </c>
      <c r="B116" s="498"/>
      <c r="C116" s="114">
        <f>SUM(C110:C115)</f>
        <v>0.12304126984126985</v>
      </c>
      <c r="D116" s="115">
        <f>SUM(D110:D115)</f>
        <v>196.86000000000004</v>
      </c>
    </row>
    <row r="117" spans="1:7" ht="16.5" thickBot="1">
      <c r="A117" s="116" t="s">
        <v>288</v>
      </c>
      <c r="B117" s="226" t="s">
        <v>338</v>
      </c>
      <c r="C117" s="182">
        <f>D117/$D$43</f>
        <v>4.6275000000000004E-2</v>
      </c>
      <c r="D117" s="115">
        <f>ROUND(D79*C116,2)</f>
        <v>74.040000000000006</v>
      </c>
    </row>
    <row r="118" spans="1:7" ht="16.5" hidden="1" thickBot="1">
      <c r="A118" s="495" t="s">
        <v>7</v>
      </c>
      <c r="B118" s="496"/>
      <c r="C118" s="174">
        <f>C117+C116</f>
        <v>0.16931626984126985</v>
      </c>
      <c r="D118" s="187">
        <f>D117+D116</f>
        <v>270.90000000000003</v>
      </c>
    </row>
    <row r="119" spans="1:7" hidden="1">
      <c r="A119" s="252" t="s">
        <v>339</v>
      </c>
    </row>
    <row r="120" spans="1:7" ht="16.149999999999999" customHeight="1" thickBot="1">
      <c r="A120" s="479" t="s">
        <v>558</v>
      </c>
      <c r="B120" s="479"/>
      <c r="C120" s="479"/>
      <c r="D120" s="479"/>
      <c r="E120" s="479"/>
      <c r="F120" s="479"/>
      <c r="G120" s="479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0.163825</v>
      </c>
      <c r="D122" s="115">
        <f>D89</f>
        <v>262.12</v>
      </c>
    </row>
    <row r="123" spans="1:7">
      <c r="A123" s="253" t="s">
        <v>313</v>
      </c>
      <c r="B123" s="225" t="s">
        <v>307</v>
      </c>
      <c r="C123" s="182">
        <f t="shared" si="2"/>
        <v>0.37611250000000007</v>
      </c>
      <c r="D123" s="115">
        <f>D79</f>
        <v>601.78000000000009</v>
      </c>
    </row>
    <row r="124" spans="1:7">
      <c r="A124" s="253" t="s">
        <v>320</v>
      </c>
      <c r="B124" s="225" t="s">
        <v>322</v>
      </c>
      <c r="C124" s="182">
        <f t="shared" si="2"/>
        <v>1.0187499999999999E-3</v>
      </c>
      <c r="D124" s="115">
        <f>D95</f>
        <v>1.63</v>
      </c>
    </row>
    <row r="125" spans="1:7">
      <c r="A125" s="189" t="s">
        <v>325</v>
      </c>
      <c r="B125" s="228" t="s">
        <v>342</v>
      </c>
      <c r="C125" s="182">
        <f t="shared" si="2"/>
        <v>7.5531249999999994E-2</v>
      </c>
      <c r="D125" s="115">
        <f>D106</f>
        <v>120.85</v>
      </c>
    </row>
    <row r="126" spans="1:7">
      <c r="A126" s="190" t="s">
        <v>333</v>
      </c>
      <c r="B126" s="229" t="s">
        <v>343</v>
      </c>
      <c r="C126" s="182">
        <f t="shared" si="2"/>
        <v>0.16931250000000003</v>
      </c>
      <c r="D126" s="115">
        <f>D118</f>
        <v>270.90000000000003</v>
      </c>
    </row>
    <row r="127" spans="1:7">
      <c r="A127" s="253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489" t="s">
        <v>345</v>
      </c>
      <c r="B128" s="490"/>
      <c r="C128" s="174">
        <f>SUM(C122:C127)</f>
        <v>0.78580000000000005</v>
      </c>
      <c r="D128" s="169">
        <f>SUM(D122:D127)</f>
        <v>1257.2800000000002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479" t="s">
        <v>559</v>
      </c>
      <c r="B130" s="479"/>
      <c r="C130" s="479"/>
      <c r="D130" s="479"/>
      <c r="E130" s="479"/>
      <c r="F130" s="479"/>
      <c r="G130" s="479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3378.3441666666668</v>
      </c>
      <c r="G131" s="122"/>
    </row>
    <row r="132" spans="1:8">
      <c r="A132" s="153" t="s">
        <v>257</v>
      </c>
      <c r="B132" s="224" t="s">
        <v>347</v>
      </c>
      <c r="C132" s="123">
        <v>7.0248000000000005E-2</v>
      </c>
      <c r="D132" s="124">
        <f>E131*C132</f>
        <v>237.32192102000002</v>
      </c>
      <c r="G132" s="122"/>
    </row>
    <row r="133" spans="1:8">
      <c r="A133" s="253" t="s">
        <v>259</v>
      </c>
      <c r="B133" s="225" t="s">
        <v>348</v>
      </c>
      <c r="C133" s="182"/>
      <c r="D133" s="197"/>
      <c r="F133" s="198"/>
    </row>
    <row r="134" spans="1:8">
      <c r="A134" s="253"/>
      <c r="B134" s="225" t="s">
        <v>349</v>
      </c>
      <c r="C134" s="182"/>
      <c r="D134" s="124"/>
      <c r="E134" s="208"/>
      <c r="F134" s="199"/>
      <c r="G134" s="122"/>
    </row>
    <row r="135" spans="1:8">
      <c r="A135" s="253"/>
      <c r="B135" s="225" t="s">
        <v>350</v>
      </c>
      <c r="C135" s="182">
        <v>7.5999999999999998E-2</v>
      </c>
      <c r="D135" s="115">
        <f>$D$153*C135</f>
        <v>326.86435296115059</v>
      </c>
      <c r="E135" s="198">
        <f>D153</f>
        <v>4300.8467494888237</v>
      </c>
      <c r="G135" s="122"/>
    </row>
    <row r="136" spans="1:8">
      <c r="A136" s="253"/>
      <c r="B136" s="225" t="s">
        <v>351</v>
      </c>
      <c r="C136" s="182">
        <v>1.6500000000000001E-2</v>
      </c>
      <c r="D136" s="115">
        <f>$D$153*C136</f>
        <v>70.963971366565588</v>
      </c>
      <c r="E136" s="200"/>
      <c r="G136" s="122"/>
    </row>
    <row r="137" spans="1:8">
      <c r="A137" s="253"/>
      <c r="B137" s="225" t="s">
        <v>352</v>
      </c>
      <c r="C137" s="182"/>
      <c r="D137" s="115"/>
    </row>
    <row r="138" spans="1:8">
      <c r="A138" s="253"/>
      <c r="B138" s="225" t="s">
        <v>353</v>
      </c>
      <c r="C138" s="182">
        <v>0.05</v>
      </c>
      <c r="D138" s="115">
        <f>$D$153*C138</f>
        <v>215.04233747444118</v>
      </c>
      <c r="G138" s="122"/>
    </row>
    <row r="139" spans="1:8">
      <c r="A139" s="253"/>
      <c r="B139" s="225" t="s">
        <v>354</v>
      </c>
      <c r="C139" s="182"/>
      <c r="D139" s="115"/>
    </row>
    <row r="140" spans="1:8">
      <c r="A140" s="253" t="s">
        <v>261</v>
      </c>
      <c r="B140" s="225" t="s">
        <v>355</v>
      </c>
      <c r="C140" s="182">
        <v>0.02</v>
      </c>
      <c r="D140" s="115">
        <f>ROUND(E140*C140,2)</f>
        <v>72.31</v>
      </c>
      <c r="E140" s="177">
        <f>E131+D132</f>
        <v>3615.6660876866667</v>
      </c>
    </row>
    <row r="141" spans="1:8" ht="33" hidden="1" customHeight="1" thickBot="1">
      <c r="A141" s="492" t="s">
        <v>356</v>
      </c>
      <c r="B141" s="493"/>
      <c r="C141" s="494"/>
      <c r="D141" s="201">
        <f>D132+D135+D136+D138+D140</f>
        <v>922.50258282215736</v>
      </c>
    </row>
    <row r="142" spans="1:8" ht="15.6" hidden="1" customHeight="1">
      <c r="A142" s="479" t="s">
        <v>357</v>
      </c>
      <c r="B142" s="479"/>
      <c r="C142" s="479"/>
      <c r="D142" s="479"/>
      <c r="E142" s="479"/>
      <c r="F142" s="479"/>
      <c r="G142" s="479"/>
    </row>
    <row r="143" spans="1:8" ht="15.6" hidden="1" customHeight="1">
      <c r="A143" s="479" t="s">
        <v>358</v>
      </c>
      <c r="B143" s="479"/>
      <c r="C143" s="479"/>
      <c r="D143" s="479"/>
      <c r="E143" s="479"/>
      <c r="F143" s="479"/>
      <c r="G143" s="479"/>
    </row>
    <row r="144" spans="1:8">
      <c r="A144" s="252"/>
    </row>
    <row r="145" spans="1:8" ht="16.149999999999999" customHeight="1" thickBot="1">
      <c r="A145" s="477" t="s">
        <v>359</v>
      </c>
      <c r="B145" s="477"/>
      <c r="C145" s="477"/>
      <c r="D145" s="477"/>
      <c r="E145" s="477"/>
      <c r="F145" s="477"/>
      <c r="G145" s="477"/>
    </row>
    <row r="146" spans="1:8" ht="32.25" customHeight="1" thickBot="1">
      <c r="A146" s="188"/>
      <c r="B146" s="499" t="s">
        <v>360</v>
      </c>
      <c r="C146" s="499"/>
      <c r="D146" s="125" t="s">
        <v>361</v>
      </c>
    </row>
    <row r="147" spans="1:8">
      <c r="A147" s="253" t="s">
        <v>257</v>
      </c>
      <c r="B147" s="225" t="s">
        <v>362</v>
      </c>
      <c r="C147" s="114">
        <f t="shared" ref="C147:C152" si="3">D147/$D$153</f>
        <v>0.37201976568687728</v>
      </c>
      <c r="D147" s="124">
        <f>D43</f>
        <v>1600</v>
      </c>
    </row>
    <row r="148" spans="1:8">
      <c r="A148" s="253" t="s">
        <v>259</v>
      </c>
      <c r="B148" s="225" t="s">
        <v>363</v>
      </c>
      <c r="C148" s="114">
        <f t="shared" si="3"/>
        <v>0.11158209718982388</v>
      </c>
      <c r="D148" s="124">
        <f>D55</f>
        <v>479.89750000000004</v>
      </c>
    </row>
    <row r="149" spans="1:8" ht="31.5">
      <c r="A149" s="253" t="s">
        <v>261</v>
      </c>
      <c r="B149" s="225" t="s">
        <v>364</v>
      </c>
      <c r="C149" s="114">
        <f t="shared" si="3"/>
        <v>9.5717585546519456E-3</v>
      </c>
      <c r="D149" s="124">
        <f>D65</f>
        <v>41.166666666666664</v>
      </c>
      <c r="E149" s="198">
        <f>D151+D132+D140</f>
        <v>3687.9760876866667</v>
      </c>
    </row>
    <row r="150" spans="1:8">
      <c r="A150" s="253" t="s">
        <v>263</v>
      </c>
      <c r="B150" s="225" t="s">
        <v>365</v>
      </c>
      <c r="C150" s="114">
        <f t="shared" si="3"/>
        <v>0.2923331318767482</v>
      </c>
      <c r="D150" s="124">
        <f>D128</f>
        <v>1257.2800000000002</v>
      </c>
      <c r="E150" s="202">
        <f>C138+C136+C135</f>
        <v>0.14250000000000002</v>
      </c>
    </row>
    <row r="151" spans="1:8" ht="16.5" customHeight="1">
      <c r="A151" s="117" t="s">
        <v>366</v>
      </c>
      <c r="B151" s="231"/>
      <c r="C151" s="176">
        <f t="shared" si="3"/>
        <v>0.78550675330810127</v>
      </c>
      <c r="D151" s="203">
        <f>SUM(D147:D150)</f>
        <v>3378.3441666666668</v>
      </c>
      <c r="E151" s="202">
        <f>100%-E150</f>
        <v>0.85749999999999993</v>
      </c>
    </row>
    <row r="152" spans="1:8">
      <c r="A152" s="253" t="s">
        <v>284</v>
      </c>
      <c r="B152" s="225" t="s">
        <v>367</v>
      </c>
      <c r="C152" s="114">
        <f t="shared" si="3"/>
        <v>0.21449324669189881</v>
      </c>
      <c r="D152" s="124">
        <f>D141</f>
        <v>922.50258282215736</v>
      </c>
      <c r="G152" s="126"/>
    </row>
    <row r="153" spans="1:8" ht="16.5" hidden="1" customHeight="1" thickBot="1">
      <c r="A153" s="495" t="s">
        <v>368</v>
      </c>
      <c r="B153" s="496"/>
      <c r="C153" s="174">
        <f>C152+C151</f>
        <v>1</v>
      </c>
      <c r="D153" s="204">
        <f>(D151+D140+D132)/0.8575</f>
        <v>4300.8467494888237</v>
      </c>
      <c r="E153" s="205"/>
      <c r="F153" s="198">
        <f>D151+D152</f>
        <v>4300.8467494888246</v>
      </c>
      <c r="H153" s="54"/>
    </row>
    <row r="154" spans="1:8">
      <c r="E154" s="205"/>
    </row>
    <row r="155" spans="1:8">
      <c r="A155" s="249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1.5748031496062993" bottom="0" header="0" footer="0"/>
  <pageSetup paperSize="9" scale="90" fitToHeight="4" orientation="portrait" r:id="rId1"/>
  <headerFooter alignWithMargins="0"/>
  <rowBreaks count="3" manualBreakCount="3">
    <brk id="43" max="3" man="1"/>
    <brk id="89" max="3" man="1"/>
    <brk id="128" max="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133" zoomScale="75" zoomScaleSheetLayoutView="75" workbookViewId="0">
      <selection activeCell="E53" sqref="E53:H53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74" t="s">
        <v>255</v>
      </c>
      <c r="B3" s="474"/>
      <c r="C3" s="474"/>
      <c r="D3" s="474"/>
      <c r="E3" s="127"/>
      <c r="F3" s="127"/>
      <c r="G3" s="108"/>
    </row>
    <row r="4" spans="1:7" hidden="1">
      <c r="A4" s="474"/>
      <c r="B4" s="474"/>
      <c r="C4" s="474"/>
      <c r="D4" s="474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127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210"/>
      <c r="C8" s="250"/>
      <c r="D8" s="250"/>
    </row>
    <row r="9" spans="1:7" hidden="1">
      <c r="A9" s="476"/>
      <c r="B9" s="476"/>
      <c r="C9" s="476"/>
      <c r="D9" s="476"/>
    </row>
    <row r="10" spans="1:7">
      <c r="A10" s="132" t="s">
        <v>256</v>
      </c>
      <c r="B10" s="209"/>
      <c r="C10" s="250"/>
      <c r="D10" s="250"/>
    </row>
    <row r="11" spans="1:7" ht="15.6" customHeight="1">
      <c r="A11" s="133" t="s">
        <v>257</v>
      </c>
      <c r="B11" s="472" t="s">
        <v>258</v>
      </c>
      <c r="C11" s="473"/>
      <c r="D11" s="134">
        <v>42550</v>
      </c>
    </row>
    <row r="12" spans="1:7">
      <c r="A12" s="133" t="s">
        <v>259</v>
      </c>
      <c r="B12" s="211" t="s">
        <v>260</v>
      </c>
      <c r="C12" s="254"/>
      <c r="D12" s="136" t="s">
        <v>369</v>
      </c>
    </row>
    <row r="13" spans="1:7" ht="15.6" customHeight="1">
      <c r="A13" s="133" t="s">
        <v>261</v>
      </c>
      <c r="B13" s="472" t="s">
        <v>262</v>
      </c>
      <c r="C13" s="473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2"/>
    </row>
    <row r="17" spans="1:7">
      <c r="A17" s="477"/>
      <c r="B17" s="477"/>
      <c r="C17" s="477"/>
      <c r="D17" s="477"/>
      <c r="E17" s="477"/>
      <c r="F17" s="477"/>
      <c r="G17" s="477"/>
    </row>
    <row r="18" spans="1:7" ht="35.25" customHeight="1">
      <c r="A18" s="478" t="s">
        <v>264</v>
      </c>
      <c r="B18" s="478"/>
      <c r="C18" s="251" t="s">
        <v>265</v>
      </c>
      <c r="D18" s="251" t="s">
        <v>266</v>
      </c>
    </row>
    <row r="19" spans="1:7">
      <c r="A19" s="136">
        <v>1</v>
      </c>
      <c r="B19" s="214" t="s">
        <v>548</v>
      </c>
      <c r="C19" s="136" t="s">
        <v>267</v>
      </c>
      <c r="D19" s="141">
        <v>7</v>
      </c>
    </row>
    <row r="20" spans="1:7">
      <c r="A20" s="133"/>
      <c r="B20" s="248"/>
      <c r="C20" s="133"/>
      <c r="D20" s="142"/>
    </row>
    <row r="21" spans="1:7" ht="15.6" hidden="1" customHeight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 ht="31.5">
      <c r="A26" s="147">
        <v>1</v>
      </c>
      <c r="B26" s="216" t="s">
        <v>272</v>
      </c>
      <c r="C26" s="216"/>
      <c r="D26" s="110" t="str">
        <f>B19</f>
        <v xml:space="preserve">AUXILIAR SERVIÇOS GERAIS </v>
      </c>
    </row>
    <row r="27" spans="1:7" ht="30.75" customHeight="1">
      <c r="A27" s="147">
        <v>2</v>
      </c>
      <c r="B27" s="470" t="s">
        <v>273</v>
      </c>
      <c r="C27" s="471"/>
      <c r="D27" s="111">
        <v>1150</v>
      </c>
      <c r="E27" s="232"/>
    </row>
    <row r="28" spans="1:7" ht="31.5" customHeight="1">
      <c r="A28" s="147">
        <v>3</v>
      </c>
      <c r="B28" s="470" t="s">
        <v>274</v>
      </c>
      <c r="C28" s="471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ROUND(((D27/220)*(365.25/12)*(40/6)-1.57),2)</f>
        <v>1059.1300000000001</v>
      </c>
      <c r="E35" s="207"/>
    </row>
    <row r="36" spans="1:7">
      <c r="A36" s="253" t="s">
        <v>259</v>
      </c>
      <c r="B36" s="219" t="s">
        <v>281</v>
      </c>
      <c r="C36" s="156"/>
      <c r="D36" s="115">
        <v>0</v>
      </c>
    </row>
    <row r="37" spans="1:7">
      <c r="A37" s="253" t="s">
        <v>261</v>
      </c>
      <c r="B37" s="219" t="s">
        <v>282</v>
      </c>
      <c r="C37" s="157"/>
      <c r="D37" s="115">
        <v>0</v>
      </c>
    </row>
    <row r="38" spans="1:7">
      <c r="A38" s="253" t="s">
        <v>263</v>
      </c>
      <c r="B38" s="219" t="s">
        <v>547</v>
      </c>
      <c r="C38" s="156"/>
      <c r="D38" s="115">
        <v>0</v>
      </c>
    </row>
    <row r="39" spans="1:7">
      <c r="A39" s="253" t="s">
        <v>284</v>
      </c>
      <c r="B39" s="219" t="s">
        <v>285</v>
      </c>
      <c r="C39" s="158"/>
      <c r="D39" s="115">
        <v>0</v>
      </c>
    </row>
    <row r="40" spans="1:7">
      <c r="A40" s="253" t="s">
        <v>286</v>
      </c>
      <c r="B40" s="220" t="s">
        <v>287</v>
      </c>
      <c r="C40" s="158"/>
      <c r="D40" s="115">
        <v>0</v>
      </c>
    </row>
    <row r="41" spans="1:7">
      <c r="A41" s="253" t="s">
        <v>288</v>
      </c>
      <c r="B41" s="220" t="s">
        <v>289</v>
      </c>
      <c r="C41" s="158"/>
      <c r="D41" s="115">
        <v>0</v>
      </c>
    </row>
    <row r="42" spans="1:7" ht="16.5" thickBot="1">
      <c r="A42" s="253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1059.1300000000001</v>
      </c>
    </row>
    <row r="44" spans="1:7" hidden="1">
      <c r="A44" s="252"/>
    </row>
    <row r="45" spans="1:7" ht="16.149999999999999" customHeight="1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99.252200000000016</v>
      </c>
      <c r="E47" s="207"/>
    </row>
    <row r="48" spans="1:7">
      <c r="A48" s="253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637</v>
      </c>
      <c r="B49" s="423" t="s">
        <v>638</v>
      </c>
      <c r="C49" s="157"/>
      <c r="D49" s="115">
        <f>35*(1-20%)</f>
        <v>28</v>
      </c>
    </row>
    <row r="50" spans="1:7">
      <c r="A50" s="253" t="s">
        <v>261</v>
      </c>
      <c r="B50" s="219" t="s">
        <v>384</v>
      </c>
      <c r="C50" s="157"/>
      <c r="D50" s="115">
        <v>53</v>
      </c>
    </row>
    <row r="51" spans="1:7">
      <c r="A51" s="253" t="s">
        <v>263</v>
      </c>
      <c r="B51" s="219" t="s">
        <v>297</v>
      </c>
      <c r="C51" s="156"/>
      <c r="D51" s="115">
        <v>0</v>
      </c>
    </row>
    <row r="52" spans="1:7">
      <c r="A52" s="253" t="s">
        <v>284</v>
      </c>
      <c r="B52" s="219" t="s">
        <v>385</v>
      </c>
      <c r="C52" s="158"/>
      <c r="D52" s="165">
        <v>16</v>
      </c>
    </row>
    <row r="53" spans="1:7" ht="16.5" customHeight="1">
      <c r="A53" s="253" t="s">
        <v>286</v>
      </c>
      <c r="B53" s="500" t="s">
        <v>372</v>
      </c>
      <c r="C53" s="501"/>
      <c r="D53" s="165">
        <v>16</v>
      </c>
    </row>
    <row r="54" spans="1:7" ht="16.5" thickBot="1">
      <c r="A54" s="116" t="s">
        <v>288</v>
      </c>
      <c r="B54" s="502" t="s">
        <v>635</v>
      </c>
      <c r="C54" s="503"/>
      <c r="D54" s="166">
        <f>((825*(371*50%*10%))/371)/12</f>
        <v>3.4375</v>
      </c>
      <c r="E54" s="506" t="s">
        <v>636</v>
      </c>
      <c r="F54" s="506"/>
    </row>
    <row r="55" spans="1:7" ht="16.5" thickBot="1">
      <c r="A55" s="167"/>
      <c r="B55" s="150" t="s">
        <v>298</v>
      </c>
      <c r="C55" s="168"/>
      <c r="D55" s="169">
        <f>SUM(D47:D54)</f>
        <v>479.68970000000002</v>
      </c>
      <c r="E55" s="506"/>
      <c r="F55" s="506"/>
    </row>
    <row r="56" spans="1:7">
      <c r="A56" s="476" t="s">
        <v>299</v>
      </c>
      <c r="B56" s="476"/>
      <c r="C56" s="476"/>
      <c r="D56" s="476"/>
      <c r="E56" s="506"/>
      <c r="F56" s="506"/>
    </row>
    <row r="57" spans="1:7" hidden="1">
      <c r="A57" s="252"/>
    </row>
    <row r="58" spans="1:7" ht="16.149999999999999" customHeight="1" thickBot="1">
      <c r="A58" s="477" t="s">
        <v>300</v>
      </c>
      <c r="B58" s="477"/>
      <c r="C58" s="477"/>
      <c r="D58" s="477"/>
      <c r="E58" s="477"/>
      <c r="F58" s="477"/>
      <c r="G58" s="477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IV'!D55</f>
        <v>33.333333333333336</v>
      </c>
    </row>
    <row r="61" spans="1:7">
      <c r="A61" s="253" t="s">
        <v>259</v>
      </c>
      <c r="B61" s="219" t="s">
        <v>15</v>
      </c>
      <c r="C61" s="157"/>
      <c r="D61" s="115">
        <v>0</v>
      </c>
    </row>
    <row r="62" spans="1:7">
      <c r="A62" s="253" t="s">
        <v>261</v>
      </c>
      <c r="B62" s="219" t="s">
        <v>21</v>
      </c>
      <c r="C62" s="157"/>
      <c r="D62" s="115">
        <v>0</v>
      </c>
    </row>
    <row r="63" spans="1:7">
      <c r="A63" s="253" t="s">
        <v>263</v>
      </c>
      <c r="B63" s="487" t="s">
        <v>18</v>
      </c>
      <c r="C63" s="488"/>
      <c r="D63" s="165">
        <v>0</v>
      </c>
    </row>
    <row r="64" spans="1:7" ht="16.5" thickBot="1">
      <c r="A64" s="116" t="s">
        <v>284</v>
      </c>
      <c r="B64" s="504" t="s">
        <v>291</v>
      </c>
      <c r="C64" s="505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33.333333333333336</v>
      </c>
    </row>
    <row r="66" spans="1:7" ht="15.6" hidden="1" customHeight="1">
      <c r="A66" s="479" t="s">
        <v>304</v>
      </c>
      <c r="B66" s="479"/>
      <c r="C66" s="479"/>
      <c r="D66" s="479"/>
      <c r="E66" s="479"/>
      <c r="F66" s="479"/>
      <c r="G66" s="479"/>
    </row>
    <row r="67" spans="1:7" hidden="1">
      <c r="A67" s="252"/>
    </row>
    <row r="68" spans="1:7" ht="15.6" customHeight="1">
      <c r="A68" s="477" t="s">
        <v>305</v>
      </c>
      <c r="B68" s="477"/>
      <c r="C68" s="477"/>
      <c r="D68" s="477"/>
      <c r="E68" s="477"/>
      <c r="F68" s="477"/>
      <c r="G68" s="477"/>
    </row>
    <row r="69" spans="1:7" ht="16.149999999999999" customHeight="1" thickBot="1">
      <c r="A69" s="477" t="s">
        <v>556</v>
      </c>
      <c r="B69" s="477"/>
      <c r="C69" s="477"/>
      <c r="D69" s="477"/>
      <c r="E69" s="477"/>
      <c r="F69" s="477"/>
      <c r="G69" s="477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211.83</v>
      </c>
    </row>
    <row r="72" spans="1:7">
      <c r="A72" s="253" t="s">
        <v>259</v>
      </c>
      <c r="B72" s="225" t="s">
        <v>308</v>
      </c>
      <c r="C72" s="114">
        <v>1.4999999999999999E-2</v>
      </c>
      <c r="D72" s="115">
        <f t="shared" si="0"/>
        <v>15.89</v>
      </c>
    </row>
    <row r="73" spans="1:7">
      <c r="A73" s="253" t="s">
        <v>261</v>
      </c>
      <c r="B73" s="225" t="s">
        <v>309</v>
      </c>
      <c r="C73" s="114">
        <v>0.01</v>
      </c>
      <c r="D73" s="115">
        <f t="shared" si="0"/>
        <v>10.59</v>
      </c>
    </row>
    <row r="74" spans="1:7">
      <c r="A74" s="253" t="s">
        <v>263</v>
      </c>
      <c r="B74" s="225" t="s">
        <v>9</v>
      </c>
      <c r="C74" s="114">
        <v>2E-3</v>
      </c>
      <c r="D74" s="115">
        <f t="shared" si="0"/>
        <v>2.12</v>
      </c>
    </row>
    <row r="75" spans="1:7">
      <c r="A75" s="253" t="s">
        <v>284</v>
      </c>
      <c r="B75" s="225" t="s">
        <v>10</v>
      </c>
      <c r="C75" s="114">
        <v>2.5000000000000001E-2</v>
      </c>
      <c r="D75" s="115">
        <f t="shared" si="0"/>
        <v>26.48</v>
      </c>
    </row>
    <row r="76" spans="1:7">
      <c r="A76" s="253" t="s">
        <v>286</v>
      </c>
      <c r="B76" s="225" t="s">
        <v>11</v>
      </c>
      <c r="C76" s="114">
        <v>0.08</v>
      </c>
      <c r="D76" s="115">
        <f t="shared" si="0"/>
        <v>84.73</v>
      </c>
    </row>
    <row r="77" spans="1:7" ht="31.5">
      <c r="A77" s="253" t="s">
        <v>288</v>
      </c>
      <c r="B77" s="225" t="s">
        <v>373</v>
      </c>
      <c r="C77" s="114">
        <v>3.8112E-2</v>
      </c>
      <c r="D77" s="115">
        <f t="shared" si="0"/>
        <v>40.369999999999997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6.35</v>
      </c>
    </row>
    <row r="79" spans="1:7" ht="16.5" hidden="1" thickBot="1">
      <c r="A79" s="489" t="s">
        <v>7</v>
      </c>
      <c r="B79" s="490"/>
      <c r="C79" s="174">
        <f>SUM(C71:C78)</f>
        <v>0.37611200000000006</v>
      </c>
      <c r="D79" s="169">
        <f>SUM(D71:D78)</f>
        <v>398.36000000000007</v>
      </c>
    </row>
    <row r="80" spans="1:7" ht="15.6" hidden="1" customHeight="1">
      <c r="A80" s="491" t="s">
        <v>310</v>
      </c>
      <c r="B80" s="491"/>
      <c r="C80" s="491"/>
      <c r="D80" s="491"/>
    </row>
    <row r="81" spans="1:7" ht="16.5" hidden="1" customHeight="1">
      <c r="A81" s="491" t="s">
        <v>311</v>
      </c>
      <c r="B81" s="491"/>
      <c r="C81" s="491"/>
      <c r="D81" s="491"/>
    </row>
    <row r="82" spans="1:7" hidden="1">
      <c r="A82" s="252"/>
    </row>
    <row r="83" spans="1:7" ht="16.149999999999999" customHeight="1" thickBot="1">
      <c r="A83" s="477" t="s">
        <v>312</v>
      </c>
      <c r="B83" s="477"/>
      <c r="C83" s="477"/>
      <c r="D83" s="477"/>
      <c r="E83" s="477"/>
      <c r="F83" s="477"/>
      <c r="G83" s="477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94.57</v>
      </c>
    </row>
    <row r="86" spans="1:7">
      <c r="A86" s="253" t="s">
        <v>259</v>
      </c>
      <c r="B86" s="225" t="s">
        <v>316</v>
      </c>
      <c r="C86" s="175">
        <f>(1/3)*(5/56)</f>
        <v>2.976190476190476E-2</v>
      </c>
      <c r="D86" s="124">
        <f>ROUND($D$43*C86,2)</f>
        <v>31.52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126.08999999999999</v>
      </c>
    </row>
    <row r="88" spans="1:7" ht="31.5">
      <c r="A88" s="253" t="s">
        <v>261</v>
      </c>
      <c r="B88" s="225" t="s">
        <v>318</v>
      </c>
      <c r="C88" s="114">
        <f>D88/D43</f>
        <v>4.4772596376271089E-2</v>
      </c>
      <c r="D88" s="115">
        <f>ROUND(D79*C87,2)</f>
        <v>47.42</v>
      </c>
    </row>
    <row r="89" spans="1:7" ht="16.5" hidden="1" thickBot="1">
      <c r="A89" s="489" t="s">
        <v>7</v>
      </c>
      <c r="B89" s="490"/>
      <c r="C89" s="174">
        <f>C88+C87</f>
        <v>0.16382021542389014</v>
      </c>
      <c r="D89" s="169">
        <f>D87+D88</f>
        <v>173.51</v>
      </c>
    </row>
    <row r="90" spans="1:7" hidden="1">
      <c r="A90" s="252"/>
    </row>
    <row r="91" spans="1:7" ht="16.149999999999999" customHeight="1" thickBot="1">
      <c r="A91" s="477" t="s">
        <v>319</v>
      </c>
      <c r="B91" s="477"/>
      <c r="C91" s="477"/>
      <c r="D91" s="477"/>
      <c r="E91" s="477"/>
      <c r="F91" s="477"/>
      <c r="G91" s="477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0.78</v>
      </c>
    </row>
    <row r="94" spans="1:7" ht="16.5" thickBot="1">
      <c r="A94" s="116" t="s">
        <v>259</v>
      </c>
      <c r="B94" s="226" t="s">
        <v>323</v>
      </c>
      <c r="C94" s="173">
        <f>D94/D43</f>
        <v>2.8325134780432992E-4</v>
      </c>
      <c r="D94" s="166">
        <f>ROUND(D79*C93,2)</f>
        <v>0.3</v>
      </c>
    </row>
    <row r="95" spans="1:7" ht="16.5" hidden="1" thickBot="1">
      <c r="A95" s="489" t="s">
        <v>7</v>
      </c>
      <c r="B95" s="490"/>
      <c r="C95" s="174">
        <f>SUM(C93:C94)</f>
        <v>1.0238439478043298E-3</v>
      </c>
      <c r="D95" s="169">
        <f>SUM(D93:D94)</f>
        <v>1.08</v>
      </c>
    </row>
    <row r="96" spans="1:7" hidden="1">
      <c r="A96" s="252"/>
    </row>
    <row r="97" spans="1:7" hidden="1">
      <c r="A97" s="252"/>
    </row>
    <row r="98" spans="1:7" ht="16.149999999999999" customHeight="1" thickBot="1">
      <c r="A98" s="477" t="s">
        <v>324</v>
      </c>
      <c r="B98" s="477"/>
      <c r="C98" s="477"/>
      <c r="D98" s="477"/>
      <c r="E98" s="477"/>
      <c r="F98" s="477"/>
      <c r="G98" s="477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4.41</v>
      </c>
    </row>
    <row r="101" spans="1:7">
      <c r="A101" s="253" t="s">
        <v>259</v>
      </c>
      <c r="B101" s="219" t="s">
        <v>328</v>
      </c>
      <c r="C101" s="118">
        <f>D101/D43</f>
        <v>3.3045990577171822E-4</v>
      </c>
      <c r="D101" s="179">
        <f>ROUND(D76*C100,2)</f>
        <v>0.35</v>
      </c>
    </row>
    <row r="102" spans="1:7">
      <c r="A102" s="253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46.07</v>
      </c>
    </row>
    <row r="103" spans="1:7">
      <c r="A103" s="253" t="s">
        <v>263</v>
      </c>
      <c r="B103" s="225" t="s">
        <v>330</v>
      </c>
      <c r="C103" s="181">
        <f>(((7/30)/12))</f>
        <v>1.9444444444444445E-2</v>
      </c>
      <c r="D103" s="115">
        <f>ROUND($D$43*C103,2)</f>
        <v>20.59</v>
      </c>
    </row>
    <row r="104" spans="1:7">
      <c r="A104" s="253" t="s">
        <v>284</v>
      </c>
      <c r="B104" s="225" t="s">
        <v>331</v>
      </c>
      <c r="C104" s="114">
        <f>D104/D43</f>
        <v>7.3173264849451898E-3</v>
      </c>
      <c r="D104" s="115">
        <f>ROUND(D79*C103,2)</f>
        <v>7.75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0.82</v>
      </c>
    </row>
    <row r="106" spans="1:7" ht="16.5" hidden="1" thickBot="1">
      <c r="A106" s="495" t="s">
        <v>7</v>
      </c>
      <c r="B106" s="496"/>
      <c r="C106" s="174">
        <f>SUM(C100:C105)</f>
        <v>7.5536675279605808E-2</v>
      </c>
      <c r="D106" s="183">
        <f>SUM(D100:D105)</f>
        <v>79.989999999999995</v>
      </c>
    </row>
    <row r="107" spans="1:7" hidden="1">
      <c r="A107" s="143"/>
    </row>
    <row r="108" spans="1:7" ht="16.149999999999999" customHeight="1" thickBot="1">
      <c r="A108" s="477" t="s">
        <v>557</v>
      </c>
      <c r="B108" s="477"/>
      <c r="C108" s="477"/>
      <c r="D108" s="477"/>
      <c r="E108" s="477"/>
      <c r="F108" s="477"/>
      <c r="G108" s="477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94.57</v>
      </c>
    </row>
    <row r="111" spans="1:7">
      <c r="A111" s="253" t="s">
        <v>259</v>
      </c>
      <c r="B111" s="225" t="s">
        <v>374</v>
      </c>
      <c r="C111" s="114">
        <f>(10.96/30)/12</f>
        <v>3.0444444444444444E-2</v>
      </c>
      <c r="D111" s="115">
        <f t="shared" si="1"/>
        <v>32.24</v>
      </c>
      <c r="E111" s="185"/>
    </row>
    <row r="112" spans="1:7">
      <c r="A112" s="253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0.22</v>
      </c>
    </row>
    <row r="113" spans="1:7">
      <c r="A113" s="253" t="s">
        <v>263</v>
      </c>
      <c r="B113" s="225" t="s">
        <v>336</v>
      </c>
      <c r="C113" s="114">
        <f>((1/30)/12)</f>
        <v>2.7777777777777779E-3</v>
      </c>
      <c r="D113" s="115">
        <f t="shared" si="1"/>
        <v>2.94</v>
      </c>
    </row>
    <row r="114" spans="1:7">
      <c r="A114" s="253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0.34</v>
      </c>
    </row>
    <row r="115" spans="1:7">
      <c r="A115" s="253" t="s">
        <v>286</v>
      </c>
      <c r="B115" s="225" t="s">
        <v>291</v>
      </c>
      <c r="C115" s="186"/>
      <c r="D115" s="115">
        <f t="shared" si="1"/>
        <v>0</v>
      </c>
    </row>
    <row r="116" spans="1:7">
      <c r="A116" s="497" t="s">
        <v>317</v>
      </c>
      <c r="B116" s="498"/>
      <c r="C116" s="114">
        <f>SUM(C110:C115)</f>
        <v>0.12304126984126985</v>
      </c>
      <c r="D116" s="115">
        <f>SUM(D110:D115)</f>
        <v>130.31</v>
      </c>
    </row>
    <row r="117" spans="1:7" ht="16.5" thickBot="1">
      <c r="A117" s="116" t="s">
        <v>288</v>
      </c>
      <c r="B117" s="226" t="s">
        <v>338</v>
      </c>
      <c r="C117" s="182">
        <f>D117/$D$43</f>
        <v>4.6273828519634033E-2</v>
      </c>
      <c r="D117" s="115">
        <f>ROUND(D79*C116,2)</f>
        <v>49.01</v>
      </c>
    </row>
    <row r="118" spans="1:7" ht="16.5" hidden="1" thickBot="1">
      <c r="A118" s="495" t="s">
        <v>7</v>
      </c>
      <c r="B118" s="496"/>
      <c r="C118" s="174">
        <f>C117+C116</f>
        <v>0.16931509836090389</v>
      </c>
      <c r="D118" s="187">
        <f>D117+D116</f>
        <v>179.32</v>
      </c>
    </row>
    <row r="119" spans="1:7" hidden="1">
      <c r="A119" s="252" t="s">
        <v>339</v>
      </c>
    </row>
    <row r="120" spans="1:7" ht="16.149999999999999" customHeight="1" thickBot="1">
      <c r="A120" s="479" t="s">
        <v>558</v>
      </c>
      <c r="B120" s="479"/>
      <c r="C120" s="479"/>
      <c r="D120" s="479"/>
      <c r="E120" s="479"/>
      <c r="F120" s="479"/>
      <c r="G120" s="479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0.16382313785843095</v>
      </c>
      <c r="D122" s="115">
        <f>D89</f>
        <v>173.51</v>
      </c>
    </row>
    <row r="123" spans="1:7">
      <c r="A123" s="253" t="s">
        <v>313</v>
      </c>
      <c r="B123" s="225" t="s">
        <v>307</v>
      </c>
      <c r="C123" s="182">
        <f t="shared" si="2"/>
        <v>0.37612002303777631</v>
      </c>
      <c r="D123" s="115">
        <f>D79</f>
        <v>398.36000000000007</v>
      </c>
    </row>
    <row r="124" spans="1:7">
      <c r="A124" s="253" t="s">
        <v>320</v>
      </c>
      <c r="B124" s="225" t="s">
        <v>322</v>
      </c>
      <c r="C124" s="182">
        <f t="shared" si="2"/>
        <v>1.0197048520955878E-3</v>
      </c>
      <c r="D124" s="115">
        <f>D95</f>
        <v>1.08</v>
      </c>
    </row>
    <row r="125" spans="1:7">
      <c r="A125" s="189" t="s">
        <v>325</v>
      </c>
      <c r="B125" s="228" t="s">
        <v>342</v>
      </c>
      <c r="C125" s="182">
        <f t="shared" si="2"/>
        <v>7.5524251036227841E-2</v>
      </c>
      <c r="D125" s="115">
        <f>D106</f>
        <v>79.989999999999995</v>
      </c>
    </row>
    <row r="126" spans="1:7">
      <c r="A126" s="190" t="s">
        <v>333</v>
      </c>
      <c r="B126" s="229" t="s">
        <v>343</v>
      </c>
      <c r="C126" s="182">
        <f t="shared" si="2"/>
        <v>0.16930877229424149</v>
      </c>
      <c r="D126" s="115">
        <f>D118</f>
        <v>179.32</v>
      </c>
    </row>
    <row r="127" spans="1:7">
      <c r="A127" s="253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489" t="s">
        <v>345</v>
      </c>
      <c r="B128" s="490"/>
      <c r="C128" s="174">
        <f>SUM(C122:C127)</f>
        <v>0.78579588907877218</v>
      </c>
      <c r="D128" s="169">
        <f>SUM(D122:D127)</f>
        <v>832.26000000000022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479" t="s">
        <v>559</v>
      </c>
      <c r="B130" s="479"/>
      <c r="C130" s="479"/>
      <c r="D130" s="479"/>
      <c r="E130" s="479"/>
      <c r="F130" s="479"/>
      <c r="G130" s="479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2404.4130333333333</v>
      </c>
      <c r="G131" s="122"/>
    </row>
    <row r="132" spans="1:8">
      <c r="A132" s="153" t="s">
        <v>257</v>
      </c>
      <c r="B132" s="224" t="s">
        <v>347</v>
      </c>
      <c r="C132" s="123">
        <v>7.1959999999999996E-2</v>
      </c>
      <c r="D132" s="124">
        <f>E131*C132</f>
        <v>173.02156187866666</v>
      </c>
      <c r="G132" s="122"/>
    </row>
    <row r="133" spans="1:8">
      <c r="A133" s="253" t="s">
        <v>259</v>
      </c>
      <c r="B133" s="225" t="s">
        <v>348</v>
      </c>
      <c r="C133" s="182"/>
      <c r="D133" s="197"/>
      <c r="F133" s="198"/>
    </row>
    <row r="134" spans="1:8">
      <c r="A134" s="253"/>
      <c r="B134" s="225" t="s">
        <v>349</v>
      </c>
      <c r="C134" s="182"/>
      <c r="D134" s="124"/>
      <c r="E134" s="208"/>
      <c r="F134" s="199"/>
      <c r="G134" s="122"/>
    </row>
    <row r="135" spans="1:8">
      <c r="A135" s="253"/>
      <c r="B135" s="225" t="s">
        <v>350</v>
      </c>
      <c r="C135" s="182">
        <v>7.5999999999999998E-2</v>
      </c>
      <c r="D135" s="115">
        <f>$D$153*C135</f>
        <v>226.40547222222324</v>
      </c>
      <c r="E135" s="198">
        <f>D153</f>
        <v>2979.0193713450426</v>
      </c>
      <c r="G135" s="122"/>
    </row>
    <row r="136" spans="1:8">
      <c r="A136" s="253"/>
      <c r="B136" s="225" t="s">
        <v>351</v>
      </c>
      <c r="C136" s="182">
        <v>1.6500000000000001E-2</v>
      </c>
      <c r="D136" s="115">
        <f>$D$153*C136</f>
        <v>49.153819627193208</v>
      </c>
      <c r="E136" s="200"/>
      <c r="G136" s="122"/>
    </row>
    <row r="137" spans="1:8">
      <c r="A137" s="253"/>
      <c r="B137" s="225" t="s">
        <v>352</v>
      </c>
      <c r="C137" s="182"/>
      <c r="D137" s="115"/>
    </row>
    <row r="138" spans="1:8">
      <c r="A138" s="253"/>
      <c r="B138" s="225" t="s">
        <v>353</v>
      </c>
      <c r="C138" s="182">
        <v>2.5000000000000001E-2</v>
      </c>
      <c r="D138" s="115">
        <f>$D$153*C138</f>
        <v>74.475484283626074</v>
      </c>
      <c r="G138" s="122"/>
    </row>
    <row r="139" spans="1:8">
      <c r="A139" s="253"/>
      <c r="B139" s="225" t="s">
        <v>354</v>
      </c>
      <c r="C139" s="182"/>
      <c r="D139" s="115"/>
    </row>
    <row r="140" spans="1:8">
      <c r="A140" s="253" t="s">
        <v>261</v>
      </c>
      <c r="B140" s="225" t="s">
        <v>355</v>
      </c>
      <c r="C140" s="182">
        <v>0.02</v>
      </c>
      <c r="D140" s="115">
        <f>ROUND(E140*C140,2)</f>
        <v>51.55</v>
      </c>
      <c r="E140" s="177">
        <f>E131+D132</f>
        <v>2577.4345952119997</v>
      </c>
    </row>
    <row r="141" spans="1:8" ht="33" hidden="1" customHeight="1" thickBot="1">
      <c r="A141" s="492" t="s">
        <v>356</v>
      </c>
      <c r="B141" s="493"/>
      <c r="C141" s="494"/>
      <c r="D141" s="201">
        <f>D132+D135+D136+D138+D140</f>
        <v>574.60633801170911</v>
      </c>
    </row>
    <row r="142" spans="1:8" ht="15.6" hidden="1" customHeight="1">
      <c r="A142" s="479" t="s">
        <v>357</v>
      </c>
      <c r="B142" s="479"/>
      <c r="C142" s="479"/>
      <c r="D142" s="479"/>
      <c r="E142" s="479"/>
      <c r="F142" s="479"/>
      <c r="G142" s="479"/>
    </row>
    <row r="143" spans="1:8" ht="15.6" hidden="1" customHeight="1">
      <c r="A143" s="479" t="s">
        <v>358</v>
      </c>
      <c r="B143" s="479"/>
      <c r="C143" s="479"/>
      <c r="D143" s="479"/>
      <c r="E143" s="479"/>
      <c r="F143" s="479"/>
      <c r="G143" s="479"/>
    </row>
    <row r="144" spans="1:8" hidden="1">
      <c r="A144" s="252"/>
    </row>
    <row r="145" spans="1:8" ht="16.149999999999999" customHeight="1" thickBot="1">
      <c r="A145" s="477" t="s">
        <v>359</v>
      </c>
      <c r="B145" s="477"/>
      <c r="C145" s="477"/>
      <c r="D145" s="477"/>
      <c r="E145" s="477"/>
      <c r="F145" s="477"/>
      <c r="G145" s="477"/>
    </row>
    <row r="146" spans="1:8" ht="32.25" customHeight="1" thickBot="1">
      <c r="A146" s="188"/>
      <c r="B146" s="499" t="s">
        <v>360</v>
      </c>
      <c r="C146" s="499"/>
      <c r="D146" s="125" t="s">
        <v>361</v>
      </c>
    </row>
    <row r="147" spans="1:8">
      <c r="A147" s="253" t="s">
        <v>257</v>
      </c>
      <c r="B147" s="225" t="s">
        <v>362</v>
      </c>
      <c r="C147" s="114">
        <f t="shared" ref="C147:C152" si="3">D147/$D$153</f>
        <v>0.35552974585787855</v>
      </c>
      <c r="D147" s="124">
        <f>D43</f>
        <v>1059.1300000000001</v>
      </c>
    </row>
    <row r="148" spans="1:8">
      <c r="A148" s="253" t="s">
        <v>259</v>
      </c>
      <c r="B148" s="225" t="s">
        <v>363</v>
      </c>
      <c r="C148" s="114">
        <f t="shared" si="3"/>
        <v>0.16102268572473821</v>
      </c>
      <c r="D148" s="124">
        <f>D55</f>
        <v>479.68970000000002</v>
      </c>
    </row>
    <row r="149" spans="1:8" ht="31.5">
      <c r="A149" s="253" t="s">
        <v>261</v>
      </c>
      <c r="B149" s="225" t="s">
        <v>364</v>
      </c>
      <c r="C149" s="114">
        <f t="shared" si="3"/>
        <v>1.1189364410974999E-2</v>
      </c>
      <c r="D149" s="124">
        <f>D65</f>
        <v>33.333333333333336</v>
      </c>
      <c r="E149" s="198">
        <f>D151+D132+D140</f>
        <v>2628.9845952119999</v>
      </c>
    </row>
    <row r="150" spans="1:8">
      <c r="A150" s="253" t="s">
        <v>263</v>
      </c>
      <c r="B150" s="225" t="s">
        <v>365</v>
      </c>
      <c r="C150" s="114">
        <f t="shared" si="3"/>
        <v>0.27937381274034162</v>
      </c>
      <c r="D150" s="124">
        <f>D128</f>
        <v>832.26000000000022</v>
      </c>
      <c r="E150" s="202">
        <f>C138+C136+C135</f>
        <v>0.11749999999999999</v>
      </c>
    </row>
    <row r="151" spans="1:8" ht="16.5" customHeight="1">
      <c r="A151" s="117" t="s">
        <v>366</v>
      </c>
      <c r="B151" s="231"/>
      <c r="C151" s="176">
        <f t="shared" si="3"/>
        <v>0.80711560873393329</v>
      </c>
      <c r="D151" s="203">
        <f>SUM(D147:D150)</f>
        <v>2404.4130333333333</v>
      </c>
      <c r="E151" s="202">
        <f>100%-E150</f>
        <v>0.88250000000000006</v>
      </c>
    </row>
    <row r="152" spans="1:8">
      <c r="A152" s="253" t="s">
        <v>284</v>
      </c>
      <c r="B152" s="225" t="s">
        <v>367</v>
      </c>
      <c r="C152" s="114">
        <f t="shared" si="3"/>
        <v>0.19288439126606666</v>
      </c>
      <c r="D152" s="124">
        <f>D141</f>
        <v>574.60633801170911</v>
      </c>
      <c r="G152" s="126"/>
    </row>
    <row r="153" spans="1:8" ht="16.5" hidden="1" customHeight="1" thickBot="1">
      <c r="A153" s="495" t="s">
        <v>368</v>
      </c>
      <c r="B153" s="496"/>
      <c r="C153" s="174">
        <f>C152+C151</f>
        <v>1</v>
      </c>
      <c r="D153" s="204">
        <f>(D151+D140+D132)/0.8825</f>
        <v>2979.0193713450426</v>
      </c>
      <c r="E153" s="205"/>
      <c r="F153" s="198">
        <f>D151+D152</f>
        <v>2979.0193713450426</v>
      </c>
      <c r="H153" s="54"/>
    </row>
    <row r="154" spans="1:8">
      <c r="E154" s="205"/>
    </row>
    <row r="155" spans="1:8">
      <c r="A155" s="249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1.5748031496062993" bottom="0" header="0" footer="0"/>
  <pageSetup paperSize="9" scale="90" fitToHeight="4" orientation="portrait" r:id="rId1"/>
  <headerFooter alignWithMargins="0"/>
  <rowBreaks count="3" manualBreakCount="3">
    <brk id="43" max="3" man="1"/>
    <brk id="89" max="3" man="1"/>
    <brk id="128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42" zoomScale="75" zoomScaleSheetLayoutView="75" workbookViewId="0">
      <selection activeCell="E53" sqref="E53:H53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74" t="s">
        <v>255</v>
      </c>
      <c r="B3" s="474"/>
      <c r="C3" s="474"/>
      <c r="D3" s="474"/>
      <c r="E3" s="127"/>
      <c r="F3" s="127"/>
      <c r="G3" s="108"/>
    </row>
    <row r="4" spans="1:7" hidden="1">
      <c r="A4" s="474"/>
      <c r="B4" s="474"/>
      <c r="C4" s="474"/>
      <c r="D4" s="474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127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210"/>
      <c r="C8" s="250"/>
      <c r="D8" s="250"/>
    </row>
    <row r="9" spans="1:7" hidden="1">
      <c r="A9" s="476"/>
      <c r="B9" s="476"/>
      <c r="C9" s="476"/>
      <c r="D9" s="476"/>
    </row>
    <row r="10" spans="1:7">
      <c r="A10" s="132" t="s">
        <v>256</v>
      </c>
      <c r="B10" s="209"/>
      <c r="C10" s="250"/>
      <c r="D10" s="250"/>
    </row>
    <row r="11" spans="1:7" ht="15.6" customHeight="1">
      <c r="A11" s="133" t="s">
        <v>257</v>
      </c>
      <c r="B11" s="472" t="s">
        <v>258</v>
      </c>
      <c r="C11" s="473"/>
      <c r="D11" s="134">
        <v>42550</v>
      </c>
    </row>
    <row r="12" spans="1:7">
      <c r="A12" s="133" t="s">
        <v>259</v>
      </c>
      <c r="B12" s="211" t="s">
        <v>260</v>
      </c>
      <c r="C12" s="254"/>
      <c r="D12" s="136" t="s">
        <v>369</v>
      </c>
    </row>
    <row r="13" spans="1:7" ht="15.6" customHeight="1">
      <c r="A13" s="133" t="s">
        <v>261</v>
      </c>
      <c r="B13" s="472" t="s">
        <v>262</v>
      </c>
      <c r="C13" s="473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2"/>
    </row>
    <row r="17" spans="1:7">
      <c r="A17" s="477"/>
      <c r="B17" s="477"/>
      <c r="C17" s="477"/>
      <c r="D17" s="477"/>
      <c r="E17" s="477"/>
      <c r="F17" s="477"/>
      <c r="G17" s="477"/>
    </row>
    <row r="18" spans="1:7" ht="35.25" customHeight="1">
      <c r="A18" s="478" t="s">
        <v>264</v>
      </c>
      <c r="B18" s="478"/>
      <c r="C18" s="251" t="s">
        <v>265</v>
      </c>
      <c r="D18" s="251" t="s">
        <v>266</v>
      </c>
    </row>
    <row r="19" spans="1:7">
      <c r="A19" s="136">
        <v>1</v>
      </c>
      <c r="B19" s="214" t="s">
        <v>548</v>
      </c>
      <c r="C19" s="136" t="s">
        <v>267</v>
      </c>
      <c r="D19" s="141">
        <v>9</v>
      </c>
    </row>
    <row r="20" spans="1:7">
      <c r="A20" s="133"/>
      <c r="B20" s="248"/>
      <c r="C20" s="133"/>
      <c r="D20" s="142"/>
    </row>
    <row r="21" spans="1:7" ht="15.6" hidden="1" customHeight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 ht="31.5">
      <c r="A26" s="147">
        <v>1</v>
      </c>
      <c r="B26" s="216" t="s">
        <v>272</v>
      </c>
      <c r="C26" s="216"/>
      <c r="D26" s="110" t="str">
        <f>B19</f>
        <v xml:space="preserve">AUXILIAR SERVIÇOS GERAIS </v>
      </c>
    </row>
    <row r="27" spans="1:7" ht="30.75" customHeight="1">
      <c r="A27" s="147">
        <v>2</v>
      </c>
      <c r="B27" s="470" t="s">
        <v>273</v>
      </c>
      <c r="C27" s="471"/>
      <c r="D27" s="111">
        <f>'13.'!D27</f>
        <v>1150</v>
      </c>
      <c r="E27" s="232"/>
    </row>
    <row r="28" spans="1:7" ht="31.5" customHeight="1">
      <c r="A28" s="147">
        <v>3</v>
      </c>
      <c r="B28" s="470" t="s">
        <v>274</v>
      </c>
      <c r="C28" s="471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ROUND(((D27/220)*(365.25/12)*(40/6)-1.57),2)</f>
        <v>1059.1300000000001</v>
      </c>
      <c r="E35" s="207"/>
    </row>
    <row r="36" spans="1:7">
      <c r="A36" s="253" t="s">
        <v>259</v>
      </c>
      <c r="B36" s="219" t="s">
        <v>281</v>
      </c>
      <c r="C36" s="156"/>
      <c r="D36" s="115">
        <v>0</v>
      </c>
    </row>
    <row r="37" spans="1:7">
      <c r="A37" s="253" t="s">
        <v>261</v>
      </c>
      <c r="B37" s="219" t="s">
        <v>282</v>
      </c>
      <c r="C37" s="157"/>
      <c r="D37" s="115">
        <v>0</v>
      </c>
    </row>
    <row r="38" spans="1:7">
      <c r="A38" s="253" t="s">
        <v>263</v>
      </c>
      <c r="B38" s="219" t="s">
        <v>547</v>
      </c>
      <c r="C38" s="156"/>
      <c r="D38" s="115">
        <v>0</v>
      </c>
    </row>
    <row r="39" spans="1:7">
      <c r="A39" s="253" t="s">
        <v>284</v>
      </c>
      <c r="B39" s="219" t="s">
        <v>285</v>
      </c>
      <c r="C39" s="158"/>
      <c r="D39" s="115">
        <v>0</v>
      </c>
    </row>
    <row r="40" spans="1:7">
      <c r="A40" s="253" t="s">
        <v>286</v>
      </c>
      <c r="B40" s="220" t="s">
        <v>287</v>
      </c>
      <c r="C40" s="158"/>
      <c r="D40" s="115">
        <v>0</v>
      </c>
    </row>
    <row r="41" spans="1:7">
      <c r="A41" s="253" t="s">
        <v>288</v>
      </c>
      <c r="B41" s="220" t="s">
        <v>289</v>
      </c>
      <c r="C41" s="158"/>
      <c r="D41" s="115">
        <v>0</v>
      </c>
    </row>
    <row r="42" spans="1:7" ht="16.5" thickBot="1">
      <c r="A42" s="253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1059.1300000000001</v>
      </c>
    </row>
    <row r="44" spans="1:7" hidden="1">
      <c r="A44" s="252"/>
    </row>
    <row r="45" spans="1:7" ht="16.149999999999999" customHeight="1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99.252200000000016</v>
      </c>
      <c r="E47" s="207"/>
    </row>
    <row r="48" spans="1:7">
      <c r="A48" s="253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637</v>
      </c>
      <c r="B49" s="423" t="s">
        <v>638</v>
      </c>
      <c r="C49" s="157"/>
      <c r="D49" s="115">
        <f>35*(1-20%)</f>
        <v>28</v>
      </c>
    </row>
    <row r="50" spans="1:7">
      <c r="A50" s="253" t="s">
        <v>261</v>
      </c>
      <c r="B50" s="219" t="s">
        <v>384</v>
      </c>
      <c r="C50" s="157"/>
      <c r="D50" s="115">
        <f>'13.'!D50</f>
        <v>53</v>
      </c>
    </row>
    <row r="51" spans="1:7">
      <c r="A51" s="253" t="s">
        <v>263</v>
      </c>
      <c r="B51" s="219" t="s">
        <v>297</v>
      </c>
      <c r="C51" s="156"/>
      <c r="D51" s="115">
        <v>0</v>
      </c>
    </row>
    <row r="52" spans="1:7">
      <c r="A52" s="253" t="s">
        <v>284</v>
      </c>
      <c r="B52" s="219" t="s">
        <v>385</v>
      </c>
      <c r="C52" s="158"/>
      <c r="D52" s="165">
        <v>16</v>
      </c>
    </row>
    <row r="53" spans="1:7" ht="16.5" customHeight="1">
      <c r="A53" s="253" t="s">
        <v>286</v>
      </c>
      <c r="B53" s="500" t="s">
        <v>372</v>
      </c>
      <c r="C53" s="501"/>
      <c r="D53" s="165">
        <v>16</v>
      </c>
    </row>
    <row r="54" spans="1:7" ht="16.5" thickBot="1">
      <c r="A54" s="116" t="s">
        <v>288</v>
      </c>
      <c r="B54" s="502" t="s">
        <v>635</v>
      </c>
      <c r="C54" s="503"/>
      <c r="D54" s="166">
        <f>((825*(371*50%*10%))/371)/12</f>
        <v>3.4375</v>
      </c>
      <c r="E54" s="506" t="s">
        <v>636</v>
      </c>
      <c r="F54" s="506"/>
    </row>
    <row r="55" spans="1:7" ht="16.5" thickBot="1">
      <c r="A55" s="167"/>
      <c r="B55" s="150" t="s">
        <v>298</v>
      </c>
      <c r="C55" s="168"/>
      <c r="D55" s="169">
        <f>SUM(D47:D54)</f>
        <v>479.68970000000002</v>
      </c>
      <c r="E55" s="506"/>
      <c r="F55" s="506"/>
    </row>
    <row r="56" spans="1:7">
      <c r="A56" s="476" t="s">
        <v>299</v>
      </c>
      <c r="B56" s="476"/>
      <c r="C56" s="476"/>
      <c r="D56" s="476"/>
      <c r="E56" s="506"/>
      <c r="F56" s="506"/>
    </row>
    <row r="57" spans="1:7" hidden="1">
      <c r="A57" s="252"/>
    </row>
    <row r="58" spans="1:7" ht="16.149999999999999" customHeight="1" thickBot="1">
      <c r="A58" s="477" t="s">
        <v>300</v>
      </c>
      <c r="B58" s="477"/>
      <c r="C58" s="477"/>
      <c r="D58" s="477"/>
      <c r="E58" s="477"/>
      <c r="F58" s="477"/>
      <c r="G58" s="477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IV'!D55</f>
        <v>33.333333333333336</v>
      </c>
    </row>
    <row r="61" spans="1:7">
      <c r="A61" s="253" t="s">
        <v>259</v>
      </c>
      <c r="B61" s="219" t="s">
        <v>15</v>
      </c>
      <c r="C61" s="157"/>
      <c r="D61" s="115">
        <v>0</v>
      </c>
    </row>
    <row r="62" spans="1:7">
      <c r="A62" s="253" t="s">
        <v>261</v>
      </c>
      <c r="B62" s="219" t="s">
        <v>21</v>
      </c>
      <c r="C62" s="157"/>
      <c r="D62" s="115">
        <v>0</v>
      </c>
    </row>
    <row r="63" spans="1:7">
      <c r="A63" s="253" t="s">
        <v>263</v>
      </c>
      <c r="B63" s="487" t="s">
        <v>18</v>
      </c>
      <c r="C63" s="488"/>
      <c r="D63" s="165">
        <v>0</v>
      </c>
    </row>
    <row r="64" spans="1:7" ht="16.5" thickBot="1">
      <c r="A64" s="116" t="s">
        <v>284</v>
      </c>
      <c r="B64" s="504" t="s">
        <v>291</v>
      </c>
      <c r="C64" s="505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33.333333333333336</v>
      </c>
    </row>
    <row r="66" spans="1:7" ht="15.6" hidden="1" customHeight="1">
      <c r="A66" s="479" t="s">
        <v>304</v>
      </c>
      <c r="B66" s="479"/>
      <c r="C66" s="479"/>
      <c r="D66" s="479"/>
      <c r="E66" s="479"/>
      <c r="F66" s="479"/>
      <c r="G66" s="479"/>
    </row>
    <row r="67" spans="1:7" hidden="1">
      <c r="A67" s="252"/>
    </row>
    <row r="68" spans="1:7" ht="15.6" customHeight="1">
      <c r="A68" s="477" t="s">
        <v>305</v>
      </c>
      <c r="B68" s="477"/>
      <c r="C68" s="477"/>
      <c r="D68" s="477"/>
      <c r="E68" s="477"/>
      <c r="F68" s="477"/>
      <c r="G68" s="477"/>
    </row>
    <row r="69" spans="1:7" ht="16.149999999999999" customHeight="1" thickBot="1">
      <c r="A69" s="477" t="s">
        <v>556</v>
      </c>
      <c r="B69" s="477"/>
      <c r="C69" s="477"/>
      <c r="D69" s="477"/>
      <c r="E69" s="477"/>
      <c r="F69" s="477"/>
      <c r="G69" s="477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211.83</v>
      </c>
    </row>
    <row r="72" spans="1:7">
      <c r="A72" s="253" t="s">
        <v>259</v>
      </c>
      <c r="B72" s="225" t="s">
        <v>308</v>
      </c>
      <c r="C72" s="114">
        <v>1.4999999999999999E-2</v>
      </c>
      <c r="D72" s="115">
        <f t="shared" si="0"/>
        <v>15.89</v>
      </c>
    </row>
    <row r="73" spans="1:7">
      <c r="A73" s="253" t="s">
        <v>261</v>
      </c>
      <c r="B73" s="225" t="s">
        <v>309</v>
      </c>
      <c r="C73" s="114">
        <v>0.01</v>
      </c>
      <c r="D73" s="115">
        <f t="shared" si="0"/>
        <v>10.59</v>
      </c>
    </row>
    <row r="74" spans="1:7">
      <c r="A74" s="253" t="s">
        <v>263</v>
      </c>
      <c r="B74" s="225" t="s">
        <v>9</v>
      </c>
      <c r="C74" s="114">
        <v>2E-3</v>
      </c>
      <c r="D74" s="115">
        <f t="shared" si="0"/>
        <v>2.12</v>
      </c>
    </row>
    <row r="75" spans="1:7">
      <c r="A75" s="253" t="s">
        <v>284</v>
      </c>
      <c r="B75" s="225" t="s">
        <v>10</v>
      </c>
      <c r="C75" s="114">
        <v>2.5000000000000001E-2</v>
      </c>
      <c r="D75" s="115">
        <f t="shared" si="0"/>
        <v>26.48</v>
      </c>
    </row>
    <row r="76" spans="1:7">
      <c r="A76" s="253" t="s">
        <v>286</v>
      </c>
      <c r="B76" s="225" t="s">
        <v>11</v>
      </c>
      <c r="C76" s="114">
        <v>0.08</v>
      </c>
      <c r="D76" s="115">
        <f t="shared" si="0"/>
        <v>84.73</v>
      </c>
    </row>
    <row r="77" spans="1:7" ht="31.5">
      <c r="A77" s="253" t="s">
        <v>288</v>
      </c>
      <c r="B77" s="225" t="s">
        <v>373</v>
      </c>
      <c r="C77" s="114">
        <v>3.8100000000000002E-2</v>
      </c>
      <c r="D77" s="115">
        <f t="shared" si="0"/>
        <v>40.35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6.35</v>
      </c>
    </row>
    <row r="79" spans="1:7" ht="16.5" hidden="1" thickBot="1">
      <c r="A79" s="489" t="s">
        <v>7</v>
      </c>
      <c r="B79" s="490"/>
      <c r="C79" s="174">
        <f>SUM(C71:C78)</f>
        <v>0.3761000000000001</v>
      </c>
      <c r="D79" s="169">
        <f>SUM(D71:D78)</f>
        <v>398.34000000000009</v>
      </c>
    </row>
    <row r="80" spans="1:7" ht="15.6" hidden="1" customHeight="1">
      <c r="A80" s="491" t="s">
        <v>310</v>
      </c>
      <c r="B80" s="491"/>
      <c r="C80" s="491"/>
      <c r="D80" s="491"/>
    </row>
    <row r="81" spans="1:7" ht="16.5" hidden="1" customHeight="1">
      <c r="A81" s="491" t="s">
        <v>311</v>
      </c>
      <c r="B81" s="491"/>
      <c r="C81" s="491"/>
      <c r="D81" s="491"/>
    </row>
    <row r="82" spans="1:7" hidden="1">
      <c r="A82" s="252"/>
    </row>
    <row r="83" spans="1:7" ht="16.149999999999999" customHeight="1" thickBot="1">
      <c r="A83" s="477" t="s">
        <v>312</v>
      </c>
      <c r="B83" s="477"/>
      <c r="C83" s="477"/>
      <c r="D83" s="477"/>
      <c r="E83" s="477"/>
      <c r="F83" s="477"/>
      <c r="G83" s="477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94.57</v>
      </c>
    </row>
    <row r="86" spans="1:7">
      <c r="A86" s="253" t="s">
        <v>259</v>
      </c>
      <c r="B86" s="225" t="s">
        <v>316</v>
      </c>
      <c r="C86" s="175">
        <f>(1/3)*(5/56)</f>
        <v>2.976190476190476E-2</v>
      </c>
      <c r="D86" s="124">
        <f>ROUND($D$43*C86,2)</f>
        <v>31.52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126.08999999999999</v>
      </c>
    </row>
    <row r="88" spans="1:7" ht="31.5">
      <c r="A88" s="253" t="s">
        <v>261</v>
      </c>
      <c r="B88" s="225" t="s">
        <v>318</v>
      </c>
      <c r="C88" s="114">
        <f>D88/D43</f>
        <v>4.4772596376271089E-2</v>
      </c>
      <c r="D88" s="115">
        <f>ROUND(D79*C87,2)</f>
        <v>47.42</v>
      </c>
    </row>
    <row r="89" spans="1:7" ht="16.5" hidden="1" thickBot="1">
      <c r="A89" s="489" t="s">
        <v>7</v>
      </c>
      <c r="B89" s="490"/>
      <c r="C89" s="174">
        <f>C88+C87</f>
        <v>0.16382021542389014</v>
      </c>
      <c r="D89" s="169">
        <f>D87+D88</f>
        <v>173.51</v>
      </c>
    </row>
    <row r="90" spans="1:7" hidden="1">
      <c r="A90" s="252"/>
    </row>
    <row r="91" spans="1:7" ht="16.149999999999999" customHeight="1" thickBot="1">
      <c r="A91" s="477" t="s">
        <v>319</v>
      </c>
      <c r="B91" s="477"/>
      <c r="C91" s="477"/>
      <c r="D91" s="477"/>
      <c r="E91" s="477"/>
      <c r="F91" s="477"/>
      <c r="G91" s="477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0.78</v>
      </c>
    </row>
    <row r="94" spans="1:7" ht="16.5" thickBot="1">
      <c r="A94" s="116" t="s">
        <v>259</v>
      </c>
      <c r="B94" s="226" t="s">
        <v>323</v>
      </c>
      <c r="C94" s="173">
        <f>D94/D43</f>
        <v>2.8325134780432992E-4</v>
      </c>
      <c r="D94" s="166">
        <f>ROUND(D79*C93,2)</f>
        <v>0.3</v>
      </c>
    </row>
    <row r="95" spans="1:7" ht="16.5" hidden="1" thickBot="1">
      <c r="A95" s="489" t="s">
        <v>7</v>
      </c>
      <c r="B95" s="490"/>
      <c r="C95" s="174">
        <f>SUM(C93:C94)</f>
        <v>1.0238439478043298E-3</v>
      </c>
      <c r="D95" s="169">
        <f>SUM(D93:D94)</f>
        <v>1.08</v>
      </c>
    </row>
    <row r="96" spans="1:7" hidden="1">
      <c r="A96" s="252"/>
    </row>
    <row r="97" spans="1:7" hidden="1">
      <c r="A97" s="252"/>
    </row>
    <row r="98" spans="1:7" ht="16.149999999999999" customHeight="1" thickBot="1">
      <c r="A98" s="477" t="s">
        <v>324</v>
      </c>
      <c r="B98" s="477"/>
      <c r="C98" s="477"/>
      <c r="D98" s="477"/>
      <c r="E98" s="477"/>
      <c r="F98" s="477"/>
      <c r="G98" s="477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4.41</v>
      </c>
    </row>
    <row r="101" spans="1:7">
      <c r="A101" s="253" t="s">
        <v>259</v>
      </c>
      <c r="B101" s="219" t="s">
        <v>328</v>
      </c>
      <c r="C101" s="118">
        <f>D101/D43</f>
        <v>3.3045990577171822E-4</v>
      </c>
      <c r="D101" s="179">
        <f>ROUND(D76*C100,2)</f>
        <v>0.35</v>
      </c>
    </row>
    <row r="102" spans="1:7">
      <c r="A102" s="253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46.07</v>
      </c>
    </row>
    <row r="103" spans="1:7">
      <c r="A103" s="253" t="s">
        <v>263</v>
      </c>
      <c r="B103" s="225" t="s">
        <v>330</v>
      </c>
      <c r="C103" s="181">
        <f>(((7/30)/12))</f>
        <v>1.9444444444444445E-2</v>
      </c>
      <c r="D103" s="115">
        <f>ROUND($D$43*C103,2)</f>
        <v>20.59</v>
      </c>
    </row>
    <row r="104" spans="1:7">
      <c r="A104" s="253" t="s">
        <v>284</v>
      </c>
      <c r="B104" s="225" t="s">
        <v>331</v>
      </c>
      <c r="C104" s="114">
        <f>D104/D43</f>
        <v>7.3173264849451898E-3</v>
      </c>
      <c r="D104" s="115">
        <f>ROUND(D79*C103,2)</f>
        <v>7.75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0.82</v>
      </c>
    </row>
    <row r="106" spans="1:7" ht="16.5" hidden="1" thickBot="1">
      <c r="A106" s="495" t="s">
        <v>7</v>
      </c>
      <c r="B106" s="496"/>
      <c r="C106" s="174">
        <f>SUM(C100:C105)</f>
        <v>7.5536675279605808E-2</v>
      </c>
      <c r="D106" s="183">
        <f>SUM(D100:D105)</f>
        <v>79.989999999999995</v>
      </c>
    </row>
    <row r="107" spans="1:7" hidden="1">
      <c r="A107" s="143"/>
    </row>
    <row r="108" spans="1:7" ht="16.149999999999999" customHeight="1" thickBot="1">
      <c r="A108" s="477" t="s">
        <v>557</v>
      </c>
      <c r="B108" s="477"/>
      <c r="C108" s="477"/>
      <c r="D108" s="477"/>
      <c r="E108" s="477"/>
      <c r="F108" s="477"/>
      <c r="G108" s="477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94.57</v>
      </c>
    </row>
    <row r="111" spans="1:7">
      <c r="A111" s="253" t="s">
        <v>259</v>
      </c>
      <c r="B111" s="225" t="s">
        <v>374</v>
      </c>
      <c r="C111" s="114">
        <f>(10.96/30)/12</f>
        <v>3.0444444444444444E-2</v>
      </c>
      <c r="D111" s="115">
        <f t="shared" si="1"/>
        <v>32.24</v>
      </c>
      <c r="E111" s="185"/>
    </row>
    <row r="112" spans="1:7">
      <c r="A112" s="253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0.22</v>
      </c>
    </row>
    <row r="113" spans="1:7">
      <c r="A113" s="253" t="s">
        <v>263</v>
      </c>
      <c r="B113" s="225" t="s">
        <v>336</v>
      </c>
      <c r="C113" s="114">
        <f>((1/30)/12)</f>
        <v>2.7777777777777779E-3</v>
      </c>
      <c r="D113" s="115">
        <f t="shared" si="1"/>
        <v>2.94</v>
      </c>
    </row>
    <row r="114" spans="1:7">
      <c r="A114" s="253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0.34</v>
      </c>
    </row>
    <row r="115" spans="1:7">
      <c r="A115" s="253" t="s">
        <v>286</v>
      </c>
      <c r="B115" s="225" t="s">
        <v>291</v>
      </c>
      <c r="C115" s="186"/>
      <c r="D115" s="115">
        <f t="shared" si="1"/>
        <v>0</v>
      </c>
    </row>
    <row r="116" spans="1:7">
      <c r="A116" s="497" t="s">
        <v>317</v>
      </c>
      <c r="B116" s="498"/>
      <c r="C116" s="114">
        <f>SUM(C110:C115)</f>
        <v>0.12304126984126985</v>
      </c>
      <c r="D116" s="115">
        <f>SUM(D110:D115)</f>
        <v>130.31</v>
      </c>
    </row>
    <row r="117" spans="1:7" ht="16.5" thickBot="1">
      <c r="A117" s="116" t="s">
        <v>288</v>
      </c>
      <c r="B117" s="226" t="s">
        <v>338</v>
      </c>
      <c r="C117" s="182">
        <f>D117/$D$43</f>
        <v>4.6273828519634033E-2</v>
      </c>
      <c r="D117" s="115">
        <f>ROUND(D79*C116,2)</f>
        <v>49.01</v>
      </c>
    </row>
    <row r="118" spans="1:7" ht="16.5" hidden="1" thickBot="1">
      <c r="A118" s="495" t="s">
        <v>7</v>
      </c>
      <c r="B118" s="496"/>
      <c r="C118" s="174">
        <f>C117+C116</f>
        <v>0.16931509836090389</v>
      </c>
      <c r="D118" s="187">
        <f>D117+D116</f>
        <v>179.32</v>
      </c>
    </row>
    <row r="119" spans="1:7" hidden="1">
      <c r="A119" s="252" t="s">
        <v>339</v>
      </c>
    </row>
    <row r="120" spans="1:7" ht="16.149999999999999" customHeight="1" thickBot="1">
      <c r="A120" s="479" t="s">
        <v>558</v>
      </c>
      <c r="B120" s="479"/>
      <c r="C120" s="479"/>
      <c r="D120" s="479"/>
      <c r="E120" s="479"/>
      <c r="F120" s="479"/>
      <c r="G120" s="479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0.16382313785843095</v>
      </c>
      <c r="D122" s="115">
        <f>D89</f>
        <v>173.51</v>
      </c>
    </row>
    <row r="123" spans="1:7">
      <c r="A123" s="253" t="s">
        <v>313</v>
      </c>
      <c r="B123" s="225" t="s">
        <v>307</v>
      </c>
      <c r="C123" s="182">
        <f t="shared" si="2"/>
        <v>0.37610113961458935</v>
      </c>
      <c r="D123" s="115">
        <f>D79</f>
        <v>398.34000000000009</v>
      </c>
    </row>
    <row r="124" spans="1:7">
      <c r="A124" s="253" t="s">
        <v>320</v>
      </c>
      <c r="B124" s="225" t="s">
        <v>322</v>
      </c>
      <c r="C124" s="182">
        <f t="shared" si="2"/>
        <v>1.0197048520955878E-3</v>
      </c>
      <c r="D124" s="115">
        <f>D95</f>
        <v>1.08</v>
      </c>
    </row>
    <row r="125" spans="1:7">
      <c r="A125" s="189" t="s">
        <v>325</v>
      </c>
      <c r="B125" s="228" t="s">
        <v>342</v>
      </c>
      <c r="C125" s="182">
        <f t="shared" si="2"/>
        <v>7.5524251036227841E-2</v>
      </c>
      <c r="D125" s="115">
        <f>D106</f>
        <v>79.989999999999995</v>
      </c>
    </row>
    <row r="126" spans="1:7">
      <c r="A126" s="190" t="s">
        <v>333</v>
      </c>
      <c r="B126" s="229" t="s">
        <v>343</v>
      </c>
      <c r="C126" s="182">
        <f t="shared" si="2"/>
        <v>0.16930877229424149</v>
      </c>
      <c r="D126" s="115">
        <f>D118</f>
        <v>179.32</v>
      </c>
    </row>
    <row r="127" spans="1:7">
      <c r="A127" s="253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489" t="s">
        <v>345</v>
      </c>
      <c r="B128" s="490"/>
      <c r="C128" s="174">
        <f>SUM(C122:C127)</f>
        <v>0.78577700565558517</v>
      </c>
      <c r="D128" s="169">
        <f>SUM(D122:D127)</f>
        <v>832.24000000000024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479" t="s">
        <v>559</v>
      </c>
      <c r="B130" s="479"/>
      <c r="C130" s="479"/>
      <c r="D130" s="479"/>
      <c r="E130" s="479"/>
      <c r="F130" s="479"/>
      <c r="G130" s="479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2404.3930333333333</v>
      </c>
      <c r="G131" s="122"/>
    </row>
    <row r="132" spans="1:8">
      <c r="A132" s="153" t="s">
        <v>257</v>
      </c>
      <c r="B132" s="224" t="s">
        <v>347</v>
      </c>
      <c r="C132" s="123">
        <v>7.2008000000000003E-2</v>
      </c>
      <c r="D132" s="124">
        <f>E131*C132</f>
        <v>173.13553354426668</v>
      </c>
      <c r="G132" s="122"/>
    </row>
    <row r="133" spans="1:8">
      <c r="A133" s="253" t="s">
        <v>259</v>
      </c>
      <c r="B133" s="225" t="s">
        <v>348</v>
      </c>
      <c r="C133" s="182"/>
      <c r="D133" s="197"/>
      <c r="F133" s="198"/>
    </row>
    <row r="134" spans="1:8">
      <c r="A134" s="253"/>
      <c r="B134" s="225" t="s">
        <v>349</v>
      </c>
      <c r="C134" s="182"/>
      <c r="D134" s="124"/>
      <c r="E134" s="208"/>
      <c r="F134" s="199"/>
      <c r="G134" s="122"/>
    </row>
    <row r="135" spans="1:8">
      <c r="A135" s="253"/>
      <c r="B135" s="225" t="s">
        <v>350</v>
      </c>
      <c r="C135" s="182">
        <v>7.5999999999999998E-2</v>
      </c>
      <c r="D135" s="115">
        <f>$D$153*C135</f>
        <v>227.70367074951301</v>
      </c>
      <c r="E135" s="198">
        <f>D153</f>
        <v>2996.1009309146448</v>
      </c>
      <c r="G135" s="122"/>
    </row>
    <row r="136" spans="1:8">
      <c r="A136" s="253"/>
      <c r="B136" s="225" t="s">
        <v>351</v>
      </c>
      <c r="C136" s="182">
        <v>1.6500000000000001E-2</v>
      </c>
      <c r="D136" s="115">
        <f>$D$153*C136</f>
        <v>49.43566536009164</v>
      </c>
      <c r="E136" s="200"/>
      <c r="G136" s="122"/>
    </row>
    <row r="137" spans="1:8">
      <c r="A137" s="253"/>
      <c r="B137" s="225" t="s">
        <v>352</v>
      </c>
      <c r="C137" s="182"/>
      <c r="D137" s="115"/>
    </row>
    <row r="138" spans="1:8">
      <c r="A138" s="253"/>
      <c r="B138" s="225" t="s">
        <v>353</v>
      </c>
      <c r="C138" s="182">
        <v>0.03</v>
      </c>
      <c r="D138" s="115">
        <f>$D$153*C138</f>
        <v>89.883027927439343</v>
      </c>
      <c r="G138" s="122"/>
    </row>
    <row r="139" spans="1:8">
      <c r="A139" s="253"/>
      <c r="B139" s="225" t="s">
        <v>354</v>
      </c>
      <c r="C139" s="182"/>
      <c r="D139" s="115"/>
    </row>
    <row r="140" spans="1:8">
      <c r="A140" s="253" t="s">
        <v>261</v>
      </c>
      <c r="B140" s="225" t="s">
        <v>355</v>
      </c>
      <c r="C140" s="182">
        <v>0.02</v>
      </c>
      <c r="D140" s="115">
        <f>ROUND(E140*C140,2)</f>
        <v>51.55</v>
      </c>
      <c r="E140" s="177">
        <f>E131+D132</f>
        <v>2577.5285668776</v>
      </c>
    </row>
    <row r="141" spans="1:8" ht="33" hidden="1" customHeight="1" thickBot="1">
      <c r="A141" s="492" t="s">
        <v>356</v>
      </c>
      <c r="B141" s="493"/>
      <c r="C141" s="494"/>
      <c r="D141" s="201">
        <f>D132+D135+D136+D138+D140</f>
        <v>591.70789758131059</v>
      </c>
    </row>
    <row r="142" spans="1:8" ht="15.6" hidden="1" customHeight="1">
      <c r="A142" s="479" t="s">
        <v>357</v>
      </c>
      <c r="B142" s="479"/>
      <c r="C142" s="479"/>
      <c r="D142" s="479"/>
      <c r="E142" s="479"/>
      <c r="F142" s="479"/>
      <c r="G142" s="479"/>
    </row>
    <row r="143" spans="1:8" ht="15.6" hidden="1" customHeight="1">
      <c r="A143" s="479" t="s">
        <v>358</v>
      </c>
      <c r="B143" s="479"/>
      <c r="C143" s="479"/>
      <c r="D143" s="479"/>
      <c r="E143" s="479"/>
      <c r="F143" s="479"/>
      <c r="G143" s="479"/>
    </row>
    <row r="144" spans="1:8" hidden="1">
      <c r="A144" s="252"/>
    </row>
    <row r="145" spans="1:8" ht="16.149999999999999" customHeight="1" thickBot="1">
      <c r="A145" s="477" t="s">
        <v>359</v>
      </c>
      <c r="B145" s="477"/>
      <c r="C145" s="477"/>
      <c r="D145" s="477"/>
      <c r="E145" s="477"/>
      <c r="F145" s="477"/>
      <c r="G145" s="477"/>
    </row>
    <row r="146" spans="1:8" ht="32.25" customHeight="1" thickBot="1">
      <c r="A146" s="188"/>
      <c r="B146" s="499" t="s">
        <v>360</v>
      </c>
      <c r="C146" s="499"/>
      <c r="D146" s="125" t="s">
        <v>361</v>
      </c>
    </row>
    <row r="147" spans="1:8">
      <c r="A147" s="253" t="s">
        <v>257</v>
      </c>
      <c r="B147" s="225" t="s">
        <v>362</v>
      </c>
      <c r="C147" s="114">
        <f t="shared" ref="C147:C152" si="3">D147/$D$153</f>
        <v>0.35350277725012108</v>
      </c>
      <c r="D147" s="124">
        <f>D43</f>
        <v>1059.1300000000001</v>
      </c>
    </row>
    <row r="148" spans="1:8">
      <c r="A148" s="253" t="s">
        <v>259</v>
      </c>
      <c r="B148" s="225" t="s">
        <v>363</v>
      </c>
      <c r="C148" s="114">
        <f t="shared" si="3"/>
        <v>0.16010465303435592</v>
      </c>
      <c r="D148" s="124">
        <f>D55</f>
        <v>479.68970000000002</v>
      </c>
    </row>
    <row r="149" spans="1:8" ht="31.5">
      <c r="A149" s="253" t="s">
        <v>261</v>
      </c>
      <c r="B149" s="225" t="s">
        <v>364</v>
      </c>
      <c r="C149" s="114">
        <f t="shared" si="3"/>
        <v>1.1125570900963402E-2</v>
      </c>
      <c r="D149" s="124">
        <f>D65</f>
        <v>33.333333333333336</v>
      </c>
      <c r="E149" s="198">
        <f>D151+D132+D140</f>
        <v>2629.0785668776007</v>
      </c>
    </row>
    <row r="150" spans="1:8">
      <c r="A150" s="253" t="s">
        <v>263</v>
      </c>
      <c r="B150" s="225" t="s">
        <v>365</v>
      </c>
      <c r="C150" s="114">
        <f t="shared" si="3"/>
        <v>0.27777435379853355</v>
      </c>
      <c r="D150" s="124">
        <f>D128</f>
        <v>832.24000000000024</v>
      </c>
      <c r="E150" s="202">
        <f>C138+C136+C135</f>
        <v>0.1225</v>
      </c>
    </row>
    <row r="151" spans="1:8" ht="16.5" customHeight="1">
      <c r="A151" s="117" t="s">
        <v>366</v>
      </c>
      <c r="B151" s="231"/>
      <c r="C151" s="176">
        <f t="shared" si="3"/>
        <v>0.80250735498397396</v>
      </c>
      <c r="D151" s="203">
        <f>SUM(D147:D150)</f>
        <v>2404.3930333333337</v>
      </c>
      <c r="E151" s="202">
        <f>100%-E150</f>
        <v>0.87749999999999995</v>
      </c>
    </row>
    <row r="152" spans="1:8">
      <c r="A152" s="253" t="s">
        <v>284</v>
      </c>
      <c r="B152" s="225" t="s">
        <v>367</v>
      </c>
      <c r="C152" s="114">
        <f t="shared" si="3"/>
        <v>0.19749264501602587</v>
      </c>
      <c r="D152" s="124">
        <f>D141</f>
        <v>591.70789758131059</v>
      </c>
      <c r="G152" s="126"/>
    </row>
    <row r="153" spans="1:8" ht="16.5" hidden="1" customHeight="1" thickBot="1">
      <c r="A153" s="495" t="s">
        <v>368</v>
      </c>
      <c r="B153" s="496"/>
      <c r="C153" s="174">
        <f>C152+C151</f>
        <v>0.99999999999999978</v>
      </c>
      <c r="D153" s="204">
        <f>(D151+D140+D132)/0.8775</f>
        <v>2996.1009309146448</v>
      </c>
      <c r="E153" s="205"/>
      <c r="F153" s="198">
        <f>D151+D152</f>
        <v>2996.1009309146443</v>
      </c>
      <c r="H153" s="54"/>
    </row>
    <row r="154" spans="1:8">
      <c r="E154" s="205"/>
    </row>
    <row r="155" spans="1:8">
      <c r="A155" s="249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1.5748031496062993" bottom="0" header="0" footer="0"/>
  <pageSetup paperSize="9" scale="90" fitToHeight="4" orientation="portrait" r:id="rId1"/>
  <headerFooter alignWithMargins="0"/>
  <rowBreaks count="3" manualBreakCount="3">
    <brk id="43" max="3" man="1"/>
    <brk id="89" max="3" man="1"/>
    <brk id="128" max="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40" zoomScale="75" zoomScaleSheetLayoutView="75" workbookViewId="0">
      <selection activeCell="E53" sqref="E53:H53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74" t="s">
        <v>255</v>
      </c>
      <c r="B3" s="474"/>
      <c r="C3" s="474"/>
      <c r="D3" s="474"/>
      <c r="E3" s="127"/>
      <c r="F3" s="127"/>
      <c r="G3" s="108"/>
    </row>
    <row r="4" spans="1:7" hidden="1">
      <c r="A4" s="474"/>
      <c r="B4" s="474"/>
      <c r="C4" s="474"/>
      <c r="D4" s="474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127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210"/>
      <c r="C8" s="250"/>
      <c r="D8" s="250"/>
    </row>
    <row r="9" spans="1:7" hidden="1">
      <c r="A9" s="476"/>
      <c r="B9" s="476"/>
      <c r="C9" s="476"/>
      <c r="D9" s="476"/>
    </row>
    <row r="10" spans="1:7">
      <c r="A10" s="132" t="s">
        <v>256</v>
      </c>
      <c r="B10" s="209"/>
      <c r="C10" s="250"/>
      <c r="D10" s="250"/>
    </row>
    <row r="11" spans="1:7" ht="15.6" customHeight="1">
      <c r="A11" s="133" t="s">
        <v>257</v>
      </c>
      <c r="B11" s="472" t="s">
        <v>258</v>
      </c>
      <c r="C11" s="473"/>
      <c r="D11" s="134">
        <v>42550</v>
      </c>
    </row>
    <row r="12" spans="1:7">
      <c r="A12" s="133" t="s">
        <v>259</v>
      </c>
      <c r="B12" s="211" t="s">
        <v>260</v>
      </c>
      <c r="C12" s="254"/>
      <c r="D12" s="136" t="s">
        <v>369</v>
      </c>
    </row>
    <row r="13" spans="1:7" ht="15.6" customHeight="1">
      <c r="A13" s="133" t="s">
        <v>261</v>
      </c>
      <c r="B13" s="472" t="s">
        <v>262</v>
      </c>
      <c r="C13" s="473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2"/>
    </row>
    <row r="17" spans="1:7">
      <c r="A17" s="477"/>
      <c r="B17" s="477"/>
      <c r="C17" s="477"/>
      <c r="D17" s="477"/>
      <c r="E17" s="477"/>
      <c r="F17" s="477"/>
      <c r="G17" s="477"/>
    </row>
    <row r="18" spans="1:7" ht="35.25" customHeight="1">
      <c r="A18" s="478" t="s">
        <v>264</v>
      </c>
      <c r="B18" s="478"/>
      <c r="C18" s="251" t="s">
        <v>265</v>
      </c>
      <c r="D18" s="251" t="s">
        <v>266</v>
      </c>
    </row>
    <row r="19" spans="1:7">
      <c r="A19" s="136">
        <v>1</v>
      </c>
      <c r="B19" s="214" t="s">
        <v>548</v>
      </c>
      <c r="C19" s="136" t="s">
        <v>267</v>
      </c>
      <c r="D19" s="141">
        <v>1</v>
      </c>
    </row>
    <row r="20" spans="1:7">
      <c r="A20" s="133"/>
      <c r="B20" s="248"/>
      <c r="C20" s="133"/>
      <c r="D20" s="142"/>
    </row>
    <row r="21" spans="1:7" ht="15.6" hidden="1" customHeight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 ht="31.5">
      <c r="A26" s="147">
        <v>1</v>
      </c>
      <c r="B26" s="216" t="s">
        <v>272</v>
      </c>
      <c r="C26" s="216"/>
      <c r="D26" s="110" t="str">
        <f>B19</f>
        <v xml:space="preserve">AUXILIAR SERVIÇOS GERAIS </v>
      </c>
    </row>
    <row r="27" spans="1:7" ht="30.75" customHeight="1">
      <c r="A27" s="147">
        <v>2</v>
      </c>
      <c r="B27" s="470" t="s">
        <v>273</v>
      </c>
      <c r="C27" s="471"/>
      <c r="D27" s="111">
        <f>'13.'!D27</f>
        <v>1150</v>
      </c>
      <c r="E27" s="232"/>
    </row>
    <row r="28" spans="1:7" ht="31.5" customHeight="1">
      <c r="A28" s="147">
        <v>3</v>
      </c>
      <c r="B28" s="470" t="s">
        <v>274</v>
      </c>
      <c r="C28" s="471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ROUND(((D27/220)*(365.25/12)*(40/6)-1.57),2)</f>
        <v>1059.1300000000001</v>
      </c>
      <c r="E35" s="207"/>
    </row>
    <row r="36" spans="1:7">
      <c r="A36" s="253" t="s">
        <v>259</v>
      </c>
      <c r="B36" s="219" t="s">
        <v>281</v>
      </c>
      <c r="C36" s="156"/>
      <c r="D36" s="115">
        <v>0</v>
      </c>
    </row>
    <row r="37" spans="1:7">
      <c r="A37" s="253" t="s">
        <v>261</v>
      </c>
      <c r="B37" s="219" t="s">
        <v>282</v>
      </c>
      <c r="C37" s="157"/>
      <c r="D37" s="115">
        <v>0</v>
      </c>
    </row>
    <row r="38" spans="1:7">
      <c r="A38" s="253" t="s">
        <v>263</v>
      </c>
      <c r="B38" s="219" t="s">
        <v>547</v>
      </c>
      <c r="C38" s="156"/>
      <c r="D38" s="115">
        <v>0</v>
      </c>
    </row>
    <row r="39" spans="1:7">
      <c r="A39" s="253" t="s">
        <v>284</v>
      </c>
      <c r="B39" s="219" t="s">
        <v>285</v>
      </c>
      <c r="C39" s="158"/>
      <c r="D39" s="115">
        <v>0</v>
      </c>
    </row>
    <row r="40" spans="1:7">
      <c r="A40" s="253" t="s">
        <v>286</v>
      </c>
      <c r="B40" s="220" t="s">
        <v>287</v>
      </c>
      <c r="C40" s="158"/>
      <c r="D40" s="115">
        <v>0</v>
      </c>
    </row>
    <row r="41" spans="1:7">
      <c r="A41" s="253" t="s">
        <v>288</v>
      </c>
      <c r="B41" s="220" t="s">
        <v>289</v>
      </c>
      <c r="C41" s="158"/>
      <c r="D41" s="115">
        <v>0</v>
      </c>
    </row>
    <row r="42" spans="1:7" ht="16.5" thickBot="1">
      <c r="A42" s="253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1059.1300000000001</v>
      </c>
    </row>
    <row r="44" spans="1:7" hidden="1">
      <c r="A44" s="252"/>
    </row>
    <row r="45" spans="1:7" ht="16.149999999999999" customHeight="1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99.252200000000016</v>
      </c>
      <c r="E47" s="207"/>
    </row>
    <row r="48" spans="1:7">
      <c r="A48" s="253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637</v>
      </c>
      <c r="B49" s="423" t="s">
        <v>638</v>
      </c>
      <c r="C49" s="157"/>
      <c r="D49" s="115">
        <f>35*(1-20%)</f>
        <v>28</v>
      </c>
    </row>
    <row r="50" spans="1:7">
      <c r="A50" s="253" t="s">
        <v>261</v>
      </c>
      <c r="B50" s="219" t="s">
        <v>384</v>
      </c>
      <c r="C50" s="157"/>
      <c r="D50" s="115">
        <f>'13.'!D50</f>
        <v>53</v>
      </c>
    </row>
    <row r="51" spans="1:7">
      <c r="A51" s="253" t="s">
        <v>263</v>
      </c>
      <c r="B51" s="219" t="s">
        <v>297</v>
      </c>
      <c r="C51" s="156"/>
      <c r="D51" s="115">
        <v>0</v>
      </c>
    </row>
    <row r="52" spans="1:7">
      <c r="A52" s="253" t="s">
        <v>284</v>
      </c>
      <c r="B52" s="219" t="s">
        <v>385</v>
      </c>
      <c r="C52" s="158"/>
      <c r="D52" s="165">
        <v>16</v>
      </c>
    </row>
    <row r="53" spans="1:7" ht="16.5" customHeight="1">
      <c r="A53" s="253" t="s">
        <v>286</v>
      </c>
      <c r="B53" s="500" t="s">
        <v>372</v>
      </c>
      <c r="C53" s="501"/>
      <c r="D53" s="165">
        <v>16</v>
      </c>
    </row>
    <row r="54" spans="1:7" ht="16.5" thickBot="1">
      <c r="A54" s="116" t="s">
        <v>288</v>
      </c>
      <c r="B54" s="502" t="s">
        <v>635</v>
      </c>
      <c r="C54" s="503"/>
      <c r="D54" s="166">
        <f>((825*(371*50%*10%))/371)/12</f>
        <v>3.4375</v>
      </c>
      <c r="E54" s="506" t="s">
        <v>636</v>
      </c>
      <c r="F54" s="506"/>
    </row>
    <row r="55" spans="1:7" ht="16.5" thickBot="1">
      <c r="A55" s="167"/>
      <c r="B55" s="150" t="s">
        <v>298</v>
      </c>
      <c r="C55" s="168"/>
      <c r="D55" s="169">
        <f>SUM(D47:D54)</f>
        <v>479.68970000000002</v>
      </c>
      <c r="E55" s="506"/>
      <c r="F55" s="506"/>
    </row>
    <row r="56" spans="1:7">
      <c r="A56" s="476" t="s">
        <v>299</v>
      </c>
      <c r="B56" s="476"/>
      <c r="C56" s="476"/>
      <c r="D56" s="476"/>
      <c r="E56" s="506"/>
      <c r="F56" s="506"/>
    </row>
    <row r="57" spans="1:7" hidden="1">
      <c r="A57" s="252"/>
    </row>
    <row r="58" spans="1:7" ht="16.149999999999999" customHeight="1" thickBot="1">
      <c r="A58" s="477" t="s">
        <v>300</v>
      </c>
      <c r="B58" s="477"/>
      <c r="C58" s="477"/>
      <c r="D58" s="477"/>
      <c r="E58" s="477"/>
      <c r="F58" s="477"/>
      <c r="G58" s="477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IV'!D55</f>
        <v>33.333333333333336</v>
      </c>
    </row>
    <row r="61" spans="1:7">
      <c r="A61" s="253" t="s">
        <v>259</v>
      </c>
      <c r="B61" s="219" t="s">
        <v>15</v>
      </c>
      <c r="C61" s="157"/>
      <c r="D61" s="115">
        <v>0</v>
      </c>
    </row>
    <row r="62" spans="1:7">
      <c r="A62" s="253" t="s">
        <v>261</v>
      </c>
      <c r="B62" s="219" t="s">
        <v>21</v>
      </c>
      <c r="C62" s="157"/>
      <c r="D62" s="115">
        <v>0</v>
      </c>
    </row>
    <row r="63" spans="1:7">
      <c r="A63" s="253" t="s">
        <v>263</v>
      </c>
      <c r="B63" s="487" t="s">
        <v>18</v>
      </c>
      <c r="C63" s="488"/>
      <c r="D63" s="165">
        <v>0</v>
      </c>
    </row>
    <row r="64" spans="1:7" ht="16.5" thickBot="1">
      <c r="A64" s="116" t="s">
        <v>284</v>
      </c>
      <c r="B64" s="504" t="s">
        <v>291</v>
      </c>
      <c r="C64" s="505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33.333333333333336</v>
      </c>
    </row>
    <row r="66" spans="1:7" ht="15.6" hidden="1" customHeight="1">
      <c r="A66" s="479" t="s">
        <v>304</v>
      </c>
      <c r="B66" s="479"/>
      <c r="C66" s="479"/>
      <c r="D66" s="479"/>
      <c r="E66" s="479"/>
      <c r="F66" s="479"/>
      <c r="G66" s="479"/>
    </row>
    <row r="67" spans="1:7" hidden="1">
      <c r="A67" s="252"/>
    </row>
    <row r="68" spans="1:7" ht="15.6" customHeight="1">
      <c r="A68" s="477" t="s">
        <v>305</v>
      </c>
      <c r="B68" s="477"/>
      <c r="C68" s="477"/>
      <c r="D68" s="477"/>
      <c r="E68" s="477"/>
      <c r="F68" s="477"/>
      <c r="G68" s="477"/>
    </row>
    <row r="69" spans="1:7" ht="16.149999999999999" customHeight="1" thickBot="1">
      <c r="A69" s="477" t="s">
        <v>556</v>
      </c>
      <c r="B69" s="477"/>
      <c r="C69" s="477"/>
      <c r="D69" s="477"/>
      <c r="E69" s="477"/>
      <c r="F69" s="477"/>
      <c r="G69" s="477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211.83</v>
      </c>
    </row>
    <row r="72" spans="1:7">
      <c r="A72" s="253" t="s">
        <v>259</v>
      </c>
      <c r="B72" s="225" t="s">
        <v>308</v>
      </c>
      <c r="C72" s="114">
        <v>1.4999999999999999E-2</v>
      </c>
      <c r="D72" s="115">
        <f t="shared" si="0"/>
        <v>15.89</v>
      </c>
    </row>
    <row r="73" spans="1:7">
      <c r="A73" s="253" t="s">
        <v>261</v>
      </c>
      <c r="B73" s="225" t="s">
        <v>309</v>
      </c>
      <c r="C73" s="114">
        <v>0.01</v>
      </c>
      <c r="D73" s="115">
        <f t="shared" si="0"/>
        <v>10.59</v>
      </c>
    </row>
    <row r="74" spans="1:7">
      <c r="A74" s="253" t="s">
        <v>263</v>
      </c>
      <c r="B74" s="225" t="s">
        <v>9</v>
      </c>
      <c r="C74" s="114">
        <v>2E-3</v>
      </c>
      <c r="D74" s="115">
        <f t="shared" si="0"/>
        <v>2.12</v>
      </c>
    </row>
    <row r="75" spans="1:7">
      <c r="A75" s="253" t="s">
        <v>284</v>
      </c>
      <c r="B75" s="225" t="s">
        <v>10</v>
      </c>
      <c r="C75" s="114">
        <v>2.5000000000000001E-2</v>
      </c>
      <c r="D75" s="115">
        <f t="shared" si="0"/>
        <v>26.48</v>
      </c>
    </row>
    <row r="76" spans="1:7">
      <c r="A76" s="253" t="s">
        <v>286</v>
      </c>
      <c r="B76" s="225" t="s">
        <v>11</v>
      </c>
      <c r="C76" s="114">
        <v>0.08</v>
      </c>
      <c r="D76" s="115">
        <f t="shared" si="0"/>
        <v>84.73</v>
      </c>
    </row>
    <row r="77" spans="1:7" ht="31.5">
      <c r="A77" s="253" t="s">
        <v>288</v>
      </c>
      <c r="B77" s="225" t="s">
        <v>373</v>
      </c>
      <c r="C77" s="114">
        <v>3.8112E-2</v>
      </c>
      <c r="D77" s="115">
        <f t="shared" si="0"/>
        <v>40.369999999999997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6.35</v>
      </c>
    </row>
    <row r="79" spans="1:7" ht="16.5" hidden="1" thickBot="1">
      <c r="A79" s="489" t="s">
        <v>7</v>
      </c>
      <c r="B79" s="490"/>
      <c r="C79" s="174">
        <f>SUM(C71:C78)</f>
        <v>0.37611200000000006</v>
      </c>
      <c r="D79" s="169">
        <f>SUM(D71:D78)</f>
        <v>398.36000000000007</v>
      </c>
    </row>
    <row r="80" spans="1:7" ht="15.6" hidden="1" customHeight="1">
      <c r="A80" s="491" t="s">
        <v>310</v>
      </c>
      <c r="B80" s="491"/>
      <c r="C80" s="491"/>
      <c r="D80" s="491"/>
    </row>
    <row r="81" spans="1:7" ht="16.5" hidden="1" customHeight="1">
      <c r="A81" s="491" t="s">
        <v>311</v>
      </c>
      <c r="B81" s="491"/>
      <c r="C81" s="491"/>
      <c r="D81" s="491"/>
    </row>
    <row r="82" spans="1:7" hidden="1">
      <c r="A82" s="252"/>
    </row>
    <row r="83" spans="1:7" ht="16.149999999999999" customHeight="1" thickBot="1">
      <c r="A83" s="477" t="s">
        <v>312</v>
      </c>
      <c r="B83" s="477"/>
      <c r="C83" s="477"/>
      <c r="D83" s="477"/>
      <c r="E83" s="477"/>
      <c r="F83" s="477"/>
      <c r="G83" s="477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94.57</v>
      </c>
    </row>
    <row r="86" spans="1:7">
      <c r="A86" s="253" t="s">
        <v>259</v>
      </c>
      <c r="B86" s="225" t="s">
        <v>316</v>
      </c>
      <c r="C86" s="175">
        <f>(1/3)*(5/56)</f>
        <v>2.976190476190476E-2</v>
      </c>
      <c r="D86" s="124">
        <f>ROUND($D$43*C86,2)</f>
        <v>31.52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126.08999999999999</v>
      </c>
    </row>
    <row r="88" spans="1:7" ht="31.5">
      <c r="A88" s="253" t="s">
        <v>261</v>
      </c>
      <c r="B88" s="225" t="s">
        <v>318</v>
      </c>
      <c r="C88" s="114">
        <f>D88/D43</f>
        <v>4.4772596376271089E-2</v>
      </c>
      <c r="D88" s="115">
        <f>ROUND(D79*C87,2)</f>
        <v>47.42</v>
      </c>
    </row>
    <row r="89" spans="1:7" ht="16.5" hidden="1" thickBot="1">
      <c r="A89" s="489" t="s">
        <v>7</v>
      </c>
      <c r="B89" s="490"/>
      <c r="C89" s="174">
        <f>C88+C87</f>
        <v>0.16382021542389014</v>
      </c>
      <c r="D89" s="169">
        <f>D87+D88</f>
        <v>173.51</v>
      </c>
    </row>
    <row r="90" spans="1:7" hidden="1">
      <c r="A90" s="252"/>
    </row>
    <row r="91" spans="1:7" ht="16.149999999999999" customHeight="1" thickBot="1">
      <c r="A91" s="477" t="s">
        <v>319</v>
      </c>
      <c r="B91" s="477"/>
      <c r="C91" s="477"/>
      <c r="D91" s="477"/>
      <c r="E91" s="477"/>
      <c r="F91" s="477"/>
      <c r="G91" s="477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0.78</v>
      </c>
    </row>
    <row r="94" spans="1:7" ht="16.5" thickBot="1">
      <c r="A94" s="116" t="s">
        <v>259</v>
      </c>
      <c r="B94" s="226" t="s">
        <v>323</v>
      </c>
      <c r="C94" s="173">
        <f>D94/D43</f>
        <v>2.8325134780432992E-4</v>
      </c>
      <c r="D94" s="166">
        <f>ROUND(D79*C93,2)</f>
        <v>0.3</v>
      </c>
    </row>
    <row r="95" spans="1:7" ht="16.5" hidden="1" thickBot="1">
      <c r="A95" s="489" t="s">
        <v>7</v>
      </c>
      <c r="B95" s="490"/>
      <c r="C95" s="174">
        <f>SUM(C93:C94)</f>
        <v>1.0238439478043298E-3</v>
      </c>
      <c r="D95" s="169">
        <f>SUM(D93:D94)</f>
        <v>1.08</v>
      </c>
    </row>
    <row r="96" spans="1:7" hidden="1">
      <c r="A96" s="252"/>
    </row>
    <row r="97" spans="1:7" hidden="1">
      <c r="A97" s="252"/>
    </row>
    <row r="98" spans="1:7" ht="16.149999999999999" customHeight="1" thickBot="1">
      <c r="A98" s="477" t="s">
        <v>324</v>
      </c>
      <c r="B98" s="477"/>
      <c r="C98" s="477"/>
      <c r="D98" s="477"/>
      <c r="E98" s="477"/>
      <c r="F98" s="477"/>
      <c r="G98" s="477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4.41</v>
      </c>
    </row>
    <row r="101" spans="1:7">
      <c r="A101" s="253" t="s">
        <v>259</v>
      </c>
      <c r="B101" s="219" t="s">
        <v>328</v>
      </c>
      <c r="C101" s="118">
        <f>D101/D43</f>
        <v>3.3045990577171822E-4</v>
      </c>
      <c r="D101" s="179">
        <f>ROUND(D76*C100,2)</f>
        <v>0.35</v>
      </c>
    </row>
    <row r="102" spans="1:7">
      <c r="A102" s="253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46.07</v>
      </c>
    </row>
    <row r="103" spans="1:7">
      <c r="A103" s="253" t="s">
        <v>263</v>
      </c>
      <c r="B103" s="225" t="s">
        <v>330</v>
      </c>
      <c r="C103" s="181">
        <f>(((7/30)/12))</f>
        <v>1.9444444444444445E-2</v>
      </c>
      <c r="D103" s="115">
        <f>ROUND($D$43*C103,2)</f>
        <v>20.59</v>
      </c>
    </row>
    <row r="104" spans="1:7">
      <c r="A104" s="253" t="s">
        <v>284</v>
      </c>
      <c r="B104" s="225" t="s">
        <v>331</v>
      </c>
      <c r="C104" s="114">
        <f>D104/D43</f>
        <v>7.3173264849451898E-3</v>
      </c>
      <c r="D104" s="115">
        <f>ROUND(D79*C103,2)</f>
        <v>7.75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0.82</v>
      </c>
    </row>
    <row r="106" spans="1:7" ht="16.5" hidden="1" thickBot="1">
      <c r="A106" s="495" t="s">
        <v>7</v>
      </c>
      <c r="B106" s="496"/>
      <c r="C106" s="174">
        <f>SUM(C100:C105)</f>
        <v>7.5536675279605808E-2</v>
      </c>
      <c r="D106" s="183">
        <f>SUM(D100:D105)</f>
        <v>79.989999999999995</v>
      </c>
    </row>
    <row r="107" spans="1:7" hidden="1">
      <c r="A107" s="143"/>
    </row>
    <row r="108" spans="1:7" ht="16.149999999999999" customHeight="1" thickBot="1">
      <c r="A108" s="477" t="s">
        <v>557</v>
      </c>
      <c r="B108" s="477"/>
      <c r="C108" s="477"/>
      <c r="D108" s="477"/>
      <c r="E108" s="477"/>
      <c r="F108" s="477"/>
      <c r="G108" s="477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94.57</v>
      </c>
    </row>
    <row r="111" spans="1:7">
      <c r="A111" s="253" t="s">
        <v>259</v>
      </c>
      <c r="B111" s="225" t="s">
        <v>374</v>
      </c>
      <c r="C111" s="114">
        <f>(10.96/30)/12</f>
        <v>3.0444444444444444E-2</v>
      </c>
      <c r="D111" s="115">
        <f t="shared" si="1"/>
        <v>32.24</v>
      </c>
      <c r="E111" s="185"/>
    </row>
    <row r="112" spans="1:7">
      <c r="A112" s="253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0.22</v>
      </c>
    </row>
    <row r="113" spans="1:7">
      <c r="A113" s="253" t="s">
        <v>263</v>
      </c>
      <c r="B113" s="225" t="s">
        <v>336</v>
      </c>
      <c r="C113" s="114">
        <f>((1/30)/12)</f>
        <v>2.7777777777777779E-3</v>
      </c>
      <c r="D113" s="115">
        <f t="shared" si="1"/>
        <v>2.94</v>
      </c>
    </row>
    <row r="114" spans="1:7">
      <c r="A114" s="253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0.34</v>
      </c>
    </row>
    <row r="115" spans="1:7">
      <c r="A115" s="253" t="s">
        <v>286</v>
      </c>
      <c r="B115" s="225" t="s">
        <v>291</v>
      </c>
      <c r="C115" s="186"/>
      <c r="D115" s="115">
        <f t="shared" si="1"/>
        <v>0</v>
      </c>
    </row>
    <row r="116" spans="1:7">
      <c r="A116" s="497" t="s">
        <v>317</v>
      </c>
      <c r="B116" s="498"/>
      <c r="C116" s="114">
        <f>SUM(C110:C115)</f>
        <v>0.12304126984126985</v>
      </c>
      <c r="D116" s="115">
        <f>SUM(D110:D115)</f>
        <v>130.31</v>
      </c>
    </row>
    <row r="117" spans="1:7" ht="16.5" thickBot="1">
      <c r="A117" s="116" t="s">
        <v>288</v>
      </c>
      <c r="B117" s="226" t="s">
        <v>338</v>
      </c>
      <c r="C117" s="182">
        <f>D117/$D$43</f>
        <v>4.6273828519634033E-2</v>
      </c>
      <c r="D117" s="115">
        <f>ROUND(D79*C116,2)</f>
        <v>49.01</v>
      </c>
    </row>
    <row r="118" spans="1:7" ht="16.5" hidden="1" thickBot="1">
      <c r="A118" s="495" t="s">
        <v>7</v>
      </c>
      <c r="B118" s="496"/>
      <c r="C118" s="174">
        <f>C117+C116</f>
        <v>0.16931509836090389</v>
      </c>
      <c r="D118" s="187">
        <f>D117+D116</f>
        <v>179.32</v>
      </c>
    </row>
    <row r="119" spans="1:7" hidden="1">
      <c r="A119" s="252" t="s">
        <v>339</v>
      </c>
    </row>
    <row r="120" spans="1:7" ht="16.149999999999999" customHeight="1" thickBot="1">
      <c r="A120" s="479" t="s">
        <v>558</v>
      </c>
      <c r="B120" s="479"/>
      <c r="C120" s="479"/>
      <c r="D120" s="479"/>
      <c r="E120" s="479"/>
      <c r="F120" s="479"/>
      <c r="G120" s="479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0.16382313785843095</v>
      </c>
      <c r="D122" s="115">
        <f>D89</f>
        <v>173.51</v>
      </c>
    </row>
    <row r="123" spans="1:7">
      <c r="A123" s="253" t="s">
        <v>313</v>
      </c>
      <c r="B123" s="225" t="s">
        <v>307</v>
      </c>
      <c r="C123" s="182">
        <f t="shared" si="2"/>
        <v>0.37612002303777631</v>
      </c>
      <c r="D123" s="115">
        <f>D79</f>
        <v>398.36000000000007</v>
      </c>
    </row>
    <row r="124" spans="1:7">
      <c r="A124" s="253" t="s">
        <v>320</v>
      </c>
      <c r="B124" s="225" t="s">
        <v>322</v>
      </c>
      <c r="C124" s="182">
        <f t="shared" si="2"/>
        <v>1.0197048520955878E-3</v>
      </c>
      <c r="D124" s="115">
        <f>D95</f>
        <v>1.08</v>
      </c>
    </row>
    <row r="125" spans="1:7">
      <c r="A125" s="189" t="s">
        <v>325</v>
      </c>
      <c r="B125" s="228" t="s">
        <v>342</v>
      </c>
      <c r="C125" s="182">
        <f t="shared" si="2"/>
        <v>7.5524251036227841E-2</v>
      </c>
      <c r="D125" s="115">
        <f>D106</f>
        <v>79.989999999999995</v>
      </c>
    </row>
    <row r="126" spans="1:7">
      <c r="A126" s="190" t="s">
        <v>333</v>
      </c>
      <c r="B126" s="229" t="s">
        <v>343</v>
      </c>
      <c r="C126" s="182">
        <f t="shared" si="2"/>
        <v>0.16930877229424149</v>
      </c>
      <c r="D126" s="115">
        <f>D118</f>
        <v>179.32</v>
      </c>
    </row>
    <row r="127" spans="1:7">
      <c r="A127" s="253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489" t="s">
        <v>345</v>
      </c>
      <c r="B128" s="490"/>
      <c r="C128" s="174">
        <f>SUM(C122:C127)</f>
        <v>0.78579588907877218</v>
      </c>
      <c r="D128" s="169">
        <f>SUM(D122:D127)</f>
        <v>832.26000000000022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479" t="s">
        <v>559</v>
      </c>
      <c r="B130" s="479"/>
      <c r="C130" s="479"/>
      <c r="D130" s="479"/>
      <c r="E130" s="479"/>
      <c r="F130" s="479"/>
      <c r="G130" s="479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2404.4130333333333</v>
      </c>
      <c r="G131" s="122"/>
    </row>
    <row r="132" spans="1:8">
      <c r="A132" s="153" t="s">
        <v>257</v>
      </c>
      <c r="B132" s="224" t="s">
        <v>347</v>
      </c>
      <c r="C132" s="123">
        <v>7.2096999999999994E-2</v>
      </c>
      <c r="D132" s="124">
        <f>E131*C132</f>
        <v>173.35096646423332</v>
      </c>
      <c r="G132" s="122"/>
    </row>
    <row r="133" spans="1:8">
      <c r="A133" s="253" t="s">
        <v>259</v>
      </c>
      <c r="B133" s="225" t="s">
        <v>348</v>
      </c>
      <c r="C133" s="182"/>
      <c r="D133" s="197"/>
      <c r="F133" s="198"/>
    </row>
    <row r="134" spans="1:8">
      <c r="A134" s="253"/>
      <c r="B134" s="225" t="s">
        <v>349</v>
      </c>
      <c r="C134" s="182"/>
      <c r="D134" s="124"/>
      <c r="E134" s="208"/>
      <c r="F134" s="199"/>
      <c r="G134" s="122"/>
    </row>
    <row r="135" spans="1:8">
      <c r="A135" s="253"/>
      <c r="B135" s="225" t="s">
        <v>350</v>
      </c>
      <c r="C135" s="182">
        <v>7.5999999999999998E-2</v>
      </c>
      <c r="D135" s="115">
        <f>$D$153*C135</f>
        <v>230.34999882952744</v>
      </c>
      <c r="E135" s="198">
        <f>D153</f>
        <v>3030.9210372306243</v>
      </c>
      <c r="G135" s="122"/>
    </row>
    <row r="136" spans="1:8">
      <c r="A136" s="253"/>
      <c r="B136" s="225" t="s">
        <v>351</v>
      </c>
      <c r="C136" s="182">
        <v>1.6500000000000001E-2</v>
      </c>
      <c r="D136" s="115">
        <f>$D$153*C136</f>
        <v>50.010197114305306</v>
      </c>
      <c r="E136" s="200"/>
      <c r="G136" s="122"/>
    </row>
    <row r="137" spans="1:8">
      <c r="A137" s="253"/>
      <c r="B137" s="225" t="s">
        <v>352</v>
      </c>
      <c r="C137" s="182"/>
      <c r="D137" s="115"/>
    </row>
    <row r="138" spans="1:8">
      <c r="A138" s="253"/>
      <c r="B138" s="225" t="s">
        <v>353</v>
      </c>
      <c r="C138" s="182">
        <v>0.04</v>
      </c>
      <c r="D138" s="115">
        <f>$D$153*C138</f>
        <v>121.23684148922497</v>
      </c>
      <c r="G138" s="122"/>
    </row>
    <row r="139" spans="1:8">
      <c r="A139" s="253"/>
      <c r="B139" s="225" t="s">
        <v>354</v>
      </c>
      <c r="C139" s="182"/>
      <c r="D139" s="115"/>
    </row>
    <row r="140" spans="1:8">
      <c r="A140" s="253" t="s">
        <v>261</v>
      </c>
      <c r="B140" s="225" t="s">
        <v>355</v>
      </c>
      <c r="C140" s="182">
        <v>0.02</v>
      </c>
      <c r="D140" s="115">
        <f>ROUND(E140*C140,2)</f>
        <v>51.56</v>
      </c>
      <c r="E140" s="177">
        <f>E131+D132</f>
        <v>2577.7639997975666</v>
      </c>
    </row>
    <row r="141" spans="1:8" ht="33" hidden="1" customHeight="1" thickBot="1">
      <c r="A141" s="492" t="s">
        <v>356</v>
      </c>
      <c r="B141" s="493"/>
      <c r="C141" s="494"/>
      <c r="D141" s="201">
        <f>D132+D135+D136+D138+D140</f>
        <v>626.50800389729102</v>
      </c>
    </row>
    <row r="142" spans="1:8" ht="15.6" hidden="1" customHeight="1">
      <c r="A142" s="479" t="s">
        <v>357</v>
      </c>
      <c r="B142" s="479"/>
      <c r="C142" s="479"/>
      <c r="D142" s="479"/>
      <c r="E142" s="479"/>
      <c r="F142" s="479"/>
      <c r="G142" s="479"/>
    </row>
    <row r="143" spans="1:8" ht="15.6" hidden="1" customHeight="1">
      <c r="A143" s="479" t="s">
        <v>358</v>
      </c>
      <c r="B143" s="479"/>
      <c r="C143" s="479"/>
      <c r="D143" s="479"/>
      <c r="E143" s="479"/>
      <c r="F143" s="479"/>
      <c r="G143" s="479"/>
    </row>
    <row r="144" spans="1:8" hidden="1">
      <c r="A144" s="252"/>
    </row>
    <row r="145" spans="1:8" ht="16.149999999999999" customHeight="1" thickBot="1">
      <c r="A145" s="477" t="s">
        <v>359</v>
      </c>
      <c r="B145" s="477"/>
      <c r="C145" s="477"/>
      <c r="D145" s="477"/>
      <c r="E145" s="477"/>
      <c r="F145" s="477"/>
      <c r="G145" s="477"/>
    </row>
    <row r="146" spans="1:8" ht="32.25" customHeight="1" thickBot="1">
      <c r="A146" s="188"/>
      <c r="B146" s="499" t="s">
        <v>360</v>
      </c>
      <c r="C146" s="499"/>
      <c r="D146" s="125" t="s">
        <v>361</v>
      </c>
    </row>
    <row r="147" spans="1:8">
      <c r="A147" s="253" t="s">
        <v>257</v>
      </c>
      <c r="B147" s="225" t="s">
        <v>362</v>
      </c>
      <c r="C147" s="114">
        <f t="shared" ref="C147:C152" si="3">D147/$D$153</f>
        <v>0.3494416340742863</v>
      </c>
      <c r="D147" s="124">
        <f>D43</f>
        <v>1059.1300000000001</v>
      </c>
    </row>
    <row r="148" spans="1:8">
      <c r="A148" s="253" t="s">
        <v>259</v>
      </c>
      <c r="B148" s="225" t="s">
        <v>363</v>
      </c>
      <c r="C148" s="114">
        <f t="shared" si="3"/>
        <v>0.15826532400801049</v>
      </c>
      <c r="D148" s="124">
        <f>D55</f>
        <v>479.68970000000002</v>
      </c>
    </row>
    <row r="149" spans="1:8" ht="31.5">
      <c r="A149" s="253" t="s">
        <v>261</v>
      </c>
      <c r="B149" s="225" t="s">
        <v>364</v>
      </c>
      <c r="C149" s="114">
        <f t="shared" si="3"/>
        <v>1.0997757092276563E-2</v>
      </c>
      <c r="D149" s="124">
        <f>D65</f>
        <v>33.333333333333336</v>
      </c>
      <c r="E149" s="198">
        <f>D151+D132+D140</f>
        <v>2629.3239997975666</v>
      </c>
    </row>
    <row r="150" spans="1:8">
      <c r="A150" s="253" t="s">
        <v>263</v>
      </c>
      <c r="B150" s="225" t="s">
        <v>365</v>
      </c>
      <c r="C150" s="114">
        <f t="shared" si="3"/>
        <v>0.27458979952854284</v>
      </c>
      <c r="D150" s="124">
        <f>D128</f>
        <v>832.26000000000022</v>
      </c>
      <c r="E150" s="202">
        <f>C138+C136+C135</f>
        <v>0.13250000000000001</v>
      </c>
    </row>
    <row r="151" spans="1:8" ht="16.5" customHeight="1">
      <c r="A151" s="117" t="s">
        <v>366</v>
      </c>
      <c r="B151" s="231"/>
      <c r="C151" s="176">
        <f t="shared" si="3"/>
        <v>0.79329451470311607</v>
      </c>
      <c r="D151" s="203">
        <f>SUM(D147:D150)</f>
        <v>2404.4130333333333</v>
      </c>
      <c r="E151" s="202">
        <f>100%-E150</f>
        <v>0.86749999999999994</v>
      </c>
    </row>
    <row r="152" spans="1:8">
      <c r="A152" s="253" t="s">
        <v>284</v>
      </c>
      <c r="B152" s="225" t="s">
        <v>367</v>
      </c>
      <c r="C152" s="114">
        <f t="shared" si="3"/>
        <v>0.20670548529688393</v>
      </c>
      <c r="D152" s="124">
        <f>D141</f>
        <v>626.50800389729102</v>
      </c>
      <c r="G152" s="126"/>
    </row>
    <row r="153" spans="1:8" ht="16.5" hidden="1" customHeight="1" thickBot="1">
      <c r="A153" s="495" t="s">
        <v>368</v>
      </c>
      <c r="B153" s="496"/>
      <c r="C153" s="174">
        <f>C152+C151</f>
        <v>1</v>
      </c>
      <c r="D153" s="204">
        <f>(D151+D140+D132)/0.8675</f>
        <v>3030.9210372306243</v>
      </c>
      <c r="E153" s="205"/>
      <c r="F153" s="198">
        <f>D151+D152</f>
        <v>3030.9210372306243</v>
      </c>
      <c r="H153" s="54"/>
    </row>
    <row r="154" spans="1:8">
      <c r="E154" s="205"/>
    </row>
    <row r="155" spans="1:8">
      <c r="A155" s="249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1.5748031496062993" bottom="0" header="0" footer="0"/>
  <pageSetup paperSize="9" scale="90" fitToHeight="4" orientation="portrait" r:id="rId1"/>
  <headerFooter alignWithMargins="0"/>
  <rowBreaks count="3" manualBreakCount="3">
    <brk id="43" max="3" man="1"/>
    <brk id="89" max="3" man="1"/>
    <brk id="12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B192"/>
  <sheetViews>
    <sheetView showGridLines="0" zoomScale="90" zoomScaleNormal="90"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5"/>
  <cols>
    <col min="1" max="1" width="2.5703125" style="3" customWidth="1"/>
    <col min="2" max="2" width="10.42578125" style="3" bestFit="1" customWidth="1"/>
    <col min="3" max="3" width="31.140625" style="3" customWidth="1"/>
    <col min="4" max="4" width="10.42578125" style="3" hidden="1" customWidth="1"/>
    <col min="5" max="5" width="10.140625" style="3" customWidth="1"/>
    <col min="6" max="6" width="11" style="3" customWidth="1"/>
    <col min="7" max="7" width="11.140625" style="3" customWidth="1"/>
    <col min="8" max="8" width="15" style="48" customWidth="1"/>
    <col min="9" max="9" width="2.85546875" style="3" customWidth="1"/>
    <col min="10" max="10" width="9.140625" style="3"/>
    <col min="11" max="11" width="12.5703125" style="3" customWidth="1"/>
    <col min="12" max="12" width="2.42578125" style="3" customWidth="1"/>
    <col min="13" max="13" width="20.85546875" style="3" customWidth="1"/>
    <col min="14" max="14" width="9.140625" style="3"/>
    <col min="15" max="15" width="18.42578125" style="3" bestFit="1" customWidth="1"/>
    <col min="16" max="16" width="9.140625" style="3"/>
    <col min="17" max="17" width="18.42578125" style="3" bestFit="1" customWidth="1"/>
    <col min="18" max="256" width="9.140625" style="3"/>
    <col min="257" max="257" width="2.5703125" style="3" customWidth="1"/>
    <col min="258" max="258" width="10.42578125" style="3" bestFit="1" customWidth="1"/>
    <col min="259" max="259" width="31.140625" style="3" customWidth="1"/>
    <col min="260" max="260" width="0" style="3" hidden="1" customWidth="1"/>
    <col min="261" max="261" width="10.140625" style="3" customWidth="1"/>
    <col min="262" max="262" width="11" style="3" customWidth="1"/>
    <col min="263" max="263" width="11.140625" style="3" customWidth="1"/>
    <col min="264" max="264" width="15" style="3" customWidth="1"/>
    <col min="265" max="265" width="2.85546875" style="3" customWidth="1"/>
    <col min="266" max="266" width="9.140625" style="3"/>
    <col min="267" max="267" width="12.5703125" style="3" customWidth="1"/>
    <col min="268" max="268" width="2.42578125" style="3" customWidth="1"/>
    <col min="269" max="269" width="20.85546875" style="3" customWidth="1"/>
    <col min="270" max="512" width="9.140625" style="3"/>
    <col min="513" max="513" width="2.5703125" style="3" customWidth="1"/>
    <col min="514" max="514" width="10.42578125" style="3" bestFit="1" customWidth="1"/>
    <col min="515" max="515" width="31.140625" style="3" customWidth="1"/>
    <col min="516" max="516" width="0" style="3" hidden="1" customWidth="1"/>
    <col min="517" max="517" width="10.140625" style="3" customWidth="1"/>
    <col min="518" max="518" width="11" style="3" customWidth="1"/>
    <col min="519" max="519" width="11.140625" style="3" customWidth="1"/>
    <col min="520" max="520" width="15" style="3" customWidth="1"/>
    <col min="521" max="521" width="2.85546875" style="3" customWidth="1"/>
    <col min="522" max="522" width="9.140625" style="3"/>
    <col min="523" max="523" width="12.5703125" style="3" customWidth="1"/>
    <col min="524" max="524" width="2.42578125" style="3" customWidth="1"/>
    <col min="525" max="525" width="20.85546875" style="3" customWidth="1"/>
    <col min="526" max="768" width="9.140625" style="3"/>
    <col min="769" max="769" width="2.5703125" style="3" customWidth="1"/>
    <col min="770" max="770" width="10.42578125" style="3" bestFit="1" customWidth="1"/>
    <col min="771" max="771" width="31.140625" style="3" customWidth="1"/>
    <col min="772" max="772" width="0" style="3" hidden="1" customWidth="1"/>
    <col min="773" max="773" width="10.140625" style="3" customWidth="1"/>
    <col min="774" max="774" width="11" style="3" customWidth="1"/>
    <col min="775" max="775" width="11.140625" style="3" customWidth="1"/>
    <col min="776" max="776" width="15" style="3" customWidth="1"/>
    <col min="777" max="777" width="2.85546875" style="3" customWidth="1"/>
    <col min="778" max="778" width="9.140625" style="3"/>
    <col min="779" max="779" width="12.5703125" style="3" customWidth="1"/>
    <col min="780" max="780" width="2.42578125" style="3" customWidth="1"/>
    <col min="781" max="781" width="20.85546875" style="3" customWidth="1"/>
    <col min="782" max="1024" width="9.140625" style="3"/>
    <col min="1025" max="1025" width="2.5703125" style="3" customWidth="1"/>
    <col min="1026" max="1026" width="10.42578125" style="3" bestFit="1" customWidth="1"/>
    <col min="1027" max="1027" width="31.140625" style="3" customWidth="1"/>
    <col min="1028" max="1028" width="0" style="3" hidden="1" customWidth="1"/>
    <col min="1029" max="1029" width="10.140625" style="3" customWidth="1"/>
    <col min="1030" max="1030" width="11" style="3" customWidth="1"/>
    <col min="1031" max="1031" width="11.140625" style="3" customWidth="1"/>
    <col min="1032" max="1032" width="15" style="3" customWidth="1"/>
    <col min="1033" max="1033" width="2.85546875" style="3" customWidth="1"/>
    <col min="1034" max="1034" width="9.140625" style="3"/>
    <col min="1035" max="1035" width="12.5703125" style="3" customWidth="1"/>
    <col min="1036" max="1036" width="2.42578125" style="3" customWidth="1"/>
    <col min="1037" max="1037" width="20.85546875" style="3" customWidth="1"/>
    <col min="1038" max="1280" width="9.140625" style="3"/>
    <col min="1281" max="1281" width="2.5703125" style="3" customWidth="1"/>
    <col min="1282" max="1282" width="10.42578125" style="3" bestFit="1" customWidth="1"/>
    <col min="1283" max="1283" width="31.140625" style="3" customWidth="1"/>
    <col min="1284" max="1284" width="0" style="3" hidden="1" customWidth="1"/>
    <col min="1285" max="1285" width="10.140625" style="3" customWidth="1"/>
    <col min="1286" max="1286" width="11" style="3" customWidth="1"/>
    <col min="1287" max="1287" width="11.140625" style="3" customWidth="1"/>
    <col min="1288" max="1288" width="15" style="3" customWidth="1"/>
    <col min="1289" max="1289" width="2.85546875" style="3" customWidth="1"/>
    <col min="1290" max="1290" width="9.140625" style="3"/>
    <col min="1291" max="1291" width="12.5703125" style="3" customWidth="1"/>
    <col min="1292" max="1292" width="2.42578125" style="3" customWidth="1"/>
    <col min="1293" max="1293" width="20.85546875" style="3" customWidth="1"/>
    <col min="1294" max="1536" width="9.140625" style="3"/>
    <col min="1537" max="1537" width="2.5703125" style="3" customWidth="1"/>
    <col min="1538" max="1538" width="10.42578125" style="3" bestFit="1" customWidth="1"/>
    <col min="1539" max="1539" width="31.140625" style="3" customWidth="1"/>
    <col min="1540" max="1540" width="0" style="3" hidden="1" customWidth="1"/>
    <col min="1541" max="1541" width="10.140625" style="3" customWidth="1"/>
    <col min="1542" max="1542" width="11" style="3" customWidth="1"/>
    <col min="1543" max="1543" width="11.140625" style="3" customWidth="1"/>
    <col min="1544" max="1544" width="15" style="3" customWidth="1"/>
    <col min="1545" max="1545" width="2.85546875" style="3" customWidth="1"/>
    <col min="1546" max="1546" width="9.140625" style="3"/>
    <col min="1547" max="1547" width="12.5703125" style="3" customWidth="1"/>
    <col min="1548" max="1548" width="2.42578125" style="3" customWidth="1"/>
    <col min="1549" max="1549" width="20.85546875" style="3" customWidth="1"/>
    <col min="1550" max="1792" width="9.140625" style="3"/>
    <col min="1793" max="1793" width="2.5703125" style="3" customWidth="1"/>
    <col min="1794" max="1794" width="10.42578125" style="3" bestFit="1" customWidth="1"/>
    <col min="1795" max="1795" width="31.140625" style="3" customWidth="1"/>
    <col min="1796" max="1796" width="0" style="3" hidden="1" customWidth="1"/>
    <col min="1797" max="1797" width="10.140625" style="3" customWidth="1"/>
    <col min="1798" max="1798" width="11" style="3" customWidth="1"/>
    <col min="1799" max="1799" width="11.140625" style="3" customWidth="1"/>
    <col min="1800" max="1800" width="15" style="3" customWidth="1"/>
    <col min="1801" max="1801" width="2.85546875" style="3" customWidth="1"/>
    <col min="1802" max="1802" width="9.140625" style="3"/>
    <col min="1803" max="1803" width="12.5703125" style="3" customWidth="1"/>
    <col min="1804" max="1804" width="2.42578125" style="3" customWidth="1"/>
    <col min="1805" max="1805" width="20.85546875" style="3" customWidth="1"/>
    <col min="1806" max="2048" width="9.140625" style="3"/>
    <col min="2049" max="2049" width="2.5703125" style="3" customWidth="1"/>
    <col min="2050" max="2050" width="10.42578125" style="3" bestFit="1" customWidth="1"/>
    <col min="2051" max="2051" width="31.140625" style="3" customWidth="1"/>
    <col min="2052" max="2052" width="0" style="3" hidden="1" customWidth="1"/>
    <col min="2053" max="2053" width="10.140625" style="3" customWidth="1"/>
    <col min="2054" max="2054" width="11" style="3" customWidth="1"/>
    <col min="2055" max="2055" width="11.140625" style="3" customWidth="1"/>
    <col min="2056" max="2056" width="15" style="3" customWidth="1"/>
    <col min="2057" max="2057" width="2.85546875" style="3" customWidth="1"/>
    <col min="2058" max="2058" width="9.140625" style="3"/>
    <col min="2059" max="2059" width="12.5703125" style="3" customWidth="1"/>
    <col min="2060" max="2060" width="2.42578125" style="3" customWidth="1"/>
    <col min="2061" max="2061" width="20.85546875" style="3" customWidth="1"/>
    <col min="2062" max="2304" width="9.140625" style="3"/>
    <col min="2305" max="2305" width="2.5703125" style="3" customWidth="1"/>
    <col min="2306" max="2306" width="10.42578125" style="3" bestFit="1" customWidth="1"/>
    <col min="2307" max="2307" width="31.140625" style="3" customWidth="1"/>
    <col min="2308" max="2308" width="0" style="3" hidden="1" customWidth="1"/>
    <col min="2309" max="2309" width="10.140625" style="3" customWidth="1"/>
    <col min="2310" max="2310" width="11" style="3" customWidth="1"/>
    <col min="2311" max="2311" width="11.140625" style="3" customWidth="1"/>
    <col min="2312" max="2312" width="15" style="3" customWidth="1"/>
    <col min="2313" max="2313" width="2.85546875" style="3" customWidth="1"/>
    <col min="2314" max="2314" width="9.140625" style="3"/>
    <col min="2315" max="2315" width="12.5703125" style="3" customWidth="1"/>
    <col min="2316" max="2316" width="2.42578125" style="3" customWidth="1"/>
    <col min="2317" max="2317" width="20.85546875" style="3" customWidth="1"/>
    <col min="2318" max="2560" width="9.140625" style="3"/>
    <col min="2561" max="2561" width="2.5703125" style="3" customWidth="1"/>
    <col min="2562" max="2562" width="10.42578125" style="3" bestFit="1" customWidth="1"/>
    <col min="2563" max="2563" width="31.140625" style="3" customWidth="1"/>
    <col min="2564" max="2564" width="0" style="3" hidden="1" customWidth="1"/>
    <col min="2565" max="2565" width="10.140625" style="3" customWidth="1"/>
    <col min="2566" max="2566" width="11" style="3" customWidth="1"/>
    <col min="2567" max="2567" width="11.140625" style="3" customWidth="1"/>
    <col min="2568" max="2568" width="15" style="3" customWidth="1"/>
    <col min="2569" max="2569" width="2.85546875" style="3" customWidth="1"/>
    <col min="2570" max="2570" width="9.140625" style="3"/>
    <col min="2571" max="2571" width="12.5703125" style="3" customWidth="1"/>
    <col min="2572" max="2572" width="2.42578125" style="3" customWidth="1"/>
    <col min="2573" max="2573" width="20.85546875" style="3" customWidth="1"/>
    <col min="2574" max="2816" width="9.140625" style="3"/>
    <col min="2817" max="2817" width="2.5703125" style="3" customWidth="1"/>
    <col min="2818" max="2818" width="10.42578125" style="3" bestFit="1" customWidth="1"/>
    <col min="2819" max="2819" width="31.140625" style="3" customWidth="1"/>
    <col min="2820" max="2820" width="0" style="3" hidden="1" customWidth="1"/>
    <col min="2821" max="2821" width="10.140625" style="3" customWidth="1"/>
    <col min="2822" max="2822" width="11" style="3" customWidth="1"/>
    <col min="2823" max="2823" width="11.140625" style="3" customWidth="1"/>
    <col min="2824" max="2824" width="15" style="3" customWidth="1"/>
    <col min="2825" max="2825" width="2.85546875" style="3" customWidth="1"/>
    <col min="2826" max="2826" width="9.140625" style="3"/>
    <col min="2827" max="2827" width="12.5703125" style="3" customWidth="1"/>
    <col min="2828" max="2828" width="2.42578125" style="3" customWidth="1"/>
    <col min="2829" max="2829" width="20.85546875" style="3" customWidth="1"/>
    <col min="2830" max="3072" width="9.140625" style="3"/>
    <col min="3073" max="3073" width="2.5703125" style="3" customWidth="1"/>
    <col min="3074" max="3074" width="10.42578125" style="3" bestFit="1" customWidth="1"/>
    <col min="3075" max="3075" width="31.140625" style="3" customWidth="1"/>
    <col min="3076" max="3076" width="0" style="3" hidden="1" customWidth="1"/>
    <col min="3077" max="3077" width="10.140625" style="3" customWidth="1"/>
    <col min="3078" max="3078" width="11" style="3" customWidth="1"/>
    <col min="3079" max="3079" width="11.140625" style="3" customWidth="1"/>
    <col min="3080" max="3080" width="15" style="3" customWidth="1"/>
    <col min="3081" max="3081" width="2.85546875" style="3" customWidth="1"/>
    <col min="3082" max="3082" width="9.140625" style="3"/>
    <col min="3083" max="3083" width="12.5703125" style="3" customWidth="1"/>
    <col min="3084" max="3084" width="2.42578125" style="3" customWidth="1"/>
    <col min="3085" max="3085" width="20.85546875" style="3" customWidth="1"/>
    <col min="3086" max="3328" width="9.140625" style="3"/>
    <col min="3329" max="3329" width="2.5703125" style="3" customWidth="1"/>
    <col min="3330" max="3330" width="10.42578125" style="3" bestFit="1" customWidth="1"/>
    <col min="3331" max="3331" width="31.140625" style="3" customWidth="1"/>
    <col min="3332" max="3332" width="0" style="3" hidden="1" customWidth="1"/>
    <col min="3333" max="3333" width="10.140625" style="3" customWidth="1"/>
    <col min="3334" max="3334" width="11" style="3" customWidth="1"/>
    <col min="3335" max="3335" width="11.140625" style="3" customWidth="1"/>
    <col min="3336" max="3336" width="15" style="3" customWidth="1"/>
    <col min="3337" max="3337" width="2.85546875" style="3" customWidth="1"/>
    <col min="3338" max="3338" width="9.140625" style="3"/>
    <col min="3339" max="3339" width="12.5703125" style="3" customWidth="1"/>
    <col min="3340" max="3340" width="2.42578125" style="3" customWidth="1"/>
    <col min="3341" max="3341" width="20.85546875" style="3" customWidth="1"/>
    <col min="3342" max="3584" width="9.140625" style="3"/>
    <col min="3585" max="3585" width="2.5703125" style="3" customWidth="1"/>
    <col min="3586" max="3586" width="10.42578125" style="3" bestFit="1" customWidth="1"/>
    <col min="3587" max="3587" width="31.140625" style="3" customWidth="1"/>
    <col min="3588" max="3588" width="0" style="3" hidden="1" customWidth="1"/>
    <col min="3589" max="3589" width="10.140625" style="3" customWidth="1"/>
    <col min="3590" max="3590" width="11" style="3" customWidth="1"/>
    <col min="3591" max="3591" width="11.140625" style="3" customWidth="1"/>
    <col min="3592" max="3592" width="15" style="3" customWidth="1"/>
    <col min="3593" max="3593" width="2.85546875" style="3" customWidth="1"/>
    <col min="3594" max="3594" width="9.140625" style="3"/>
    <col min="3595" max="3595" width="12.5703125" style="3" customWidth="1"/>
    <col min="3596" max="3596" width="2.42578125" style="3" customWidth="1"/>
    <col min="3597" max="3597" width="20.85546875" style="3" customWidth="1"/>
    <col min="3598" max="3840" width="9.140625" style="3"/>
    <col min="3841" max="3841" width="2.5703125" style="3" customWidth="1"/>
    <col min="3842" max="3842" width="10.42578125" style="3" bestFit="1" customWidth="1"/>
    <col min="3843" max="3843" width="31.140625" style="3" customWidth="1"/>
    <col min="3844" max="3844" width="0" style="3" hidden="1" customWidth="1"/>
    <col min="3845" max="3845" width="10.140625" style="3" customWidth="1"/>
    <col min="3846" max="3846" width="11" style="3" customWidth="1"/>
    <col min="3847" max="3847" width="11.140625" style="3" customWidth="1"/>
    <col min="3848" max="3848" width="15" style="3" customWidth="1"/>
    <col min="3849" max="3849" width="2.85546875" style="3" customWidth="1"/>
    <col min="3850" max="3850" width="9.140625" style="3"/>
    <col min="3851" max="3851" width="12.5703125" style="3" customWidth="1"/>
    <col min="3852" max="3852" width="2.42578125" style="3" customWidth="1"/>
    <col min="3853" max="3853" width="20.85546875" style="3" customWidth="1"/>
    <col min="3854" max="4096" width="9.140625" style="3"/>
    <col min="4097" max="4097" width="2.5703125" style="3" customWidth="1"/>
    <col min="4098" max="4098" width="10.42578125" style="3" bestFit="1" customWidth="1"/>
    <col min="4099" max="4099" width="31.140625" style="3" customWidth="1"/>
    <col min="4100" max="4100" width="0" style="3" hidden="1" customWidth="1"/>
    <col min="4101" max="4101" width="10.140625" style="3" customWidth="1"/>
    <col min="4102" max="4102" width="11" style="3" customWidth="1"/>
    <col min="4103" max="4103" width="11.140625" style="3" customWidth="1"/>
    <col min="4104" max="4104" width="15" style="3" customWidth="1"/>
    <col min="4105" max="4105" width="2.85546875" style="3" customWidth="1"/>
    <col min="4106" max="4106" width="9.140625" style="3"/>
    <col min="4107" max="4107" width="12.5703125" style="3" customWidth="1"/>
    <col min="4108" max="4108" width="2.42578125" style="3" customWidth="1"/>
    <col min="4109" max="4109" width="20.85546875" style="3" customWidth="1"/>
    <col min="4110" max="4352" width="9.140625" style="3"/>
    <col min="4353" max="4353" width="2.5703125" style="3" customWidth="1"/>
    <col min="4354" max="4354" width="10.42578125" style="3" bestFit="1" customWidth="1"/>
    <col min="4355" max="4355" width="31.140625" style="3" customWidth="1"/>
    <col min="4356" max="4356" width="0" style="3" hidden="1" customWidth="1"/>
    <col min="4357" max="4357" width="10.140625" style="3" customWidth="1"/>
    <col min="4358" max="4358" width="11" style="3" customWidth="1"/>
    <col min="4359" max="4359" width="11.140625" style="3" customWidth="1"/>
    <col min="4360" max="4360" width="15" style="3" customWidth="1"/>
    <col min="4361" max="4361" width="2.85546875" style="3" customWidth="1"/>
    <col min="4362" max="4362" width="9.140625" style="3"/>
    <col min="4363" max="4363" width="12.5703125" style="3" customWidth="1"/>
    <col min="4364" max="4364" width="2.42578125" style="3" customWidth="1"/>
    <col min="4365" max="4365" width="20.85546875" style="3" customWidth="1"/>
    <col min="4366" max="4608" width="9.140625" style="3"/>
    <col min="4609" max="4609" width="2.5703125" style="3" customWidth="1"/>
    <col min="4610" max="4610" width="10.42578125" style="3" bestFit="1" customWidth="1"/>
    <col min="4611" max="4611" width="31.140625" style="3" customWidth="1"/>
    <col min="4612" max="4612" width="0" style="3" hidden="1" customWidth="1"/>
    <col min="4613" max="4613" width="10.140625" style="3" customWidth="1"/>
    <col min="4614" max="4614" width="11" style="3" customWidth="1"/>
    <col min="4615" max="4615" width="11.140625" style="3" customWidth="1"/>
    <col min="4616" max="4616" width="15" style="3" customWidth="1"/>
    <col min="4617" max="4617" width="2.85546875" style="3" customWidth="1"/>
    <col min="4618" max="4618" width="9.140625" style="3"/>
    <col min="4619" max="4619" width="12.5703125" style="3" customWidth="1"/>
    <col min="4620" max="4620" width="2.42578125" style="3" customWidth="1"/>
    <col min="4621" max="4621" width="20.85546875" style="3" customWidth="1"/>
    <col min="4622" max="4864" width="9.140625" style="3"/>
    <col min="4865" max="4865" width="2.5703125" style="3" customWidth="1"/>
    <col min="4866" max="4866" width="10.42578125" style="3" bestFit="1" customWidth="1"/>
    <col min="4867" max="4867" width="31.140625" style="3" customWidth="1"/>
    <col min="4868" max="4868" width="0" style="3" hidden="1" customWidth="1"/>
    <col min="4869" max="4869" width="10.140625" style="3" customWidth="1"/>
    <col min="4870" max="4870" width="11" style="3" customWidth="1"/>
    <col min="4871" max="4871" width="11.140625" style="3" customWidth="1"/>
    <col min="4872" max="4872" width="15" style="3" customWidth="1"/>
    <col min="4873" max="4873" width="2.85546875" style="3" customWidth="1"/>
    <col min="4874" max="4874" width="9.140625" style="3"/>
    <col min="4875" max="4875" width="12.5703125" style="3" customWidth="1"/>
    <col min="4876" max="4876" width="2.42578125" style="3" customWidth="1"/>
    <col min="4877" max="4877" width="20.85546875" style="3" customWidth="1"/>
    <col min="4878" max="5120" width="9.140625" style="3"/>
    <col min="5121" max="5121" width="2.5703125" style="3" customWidth="1"/>
    <col min="5122" max="5122" width="10.42578125" style="3" bestFit="1" customWidth="1"/>
    <col min="5123" max="5123" width="31.140625" style="3" customWidth="1"/>
    <col min="5124" max="5124" width="0" style="3" hidden="1" customWidth="1"/>
    <col min="5125" max="5125" width="10.140625" style="3" customWidth="1"/>
    <col min="5126" max="5126" width="11" style="3" customWidth="1"/>
    <col min="5127" max="5127" width="11.140625" style="3" customWidth="1"/>
    <col min="5128" max="5128" width="15" style="3" customWidth="1"/>
    <col min="5129" max="5129" width="2.85546875" style="3" customWidth="1"/>
    <col min="5130" max="5130" width="9.140625" style="3"/>
    <col min="5131" max="5131" width="12.5703125" style="3" customWidth="1"/>
    <col min="5132" max="5132" width="2.42578125" style="3" customWidth="1"/>
    <col min="5133" max="5133" width="20.85546875" style="3" customWidth="1"/>
    <col min="5134" max="5376" width="9.140625" style="3"/>
    <col min="5377" max="5377" width="2.5703125" style="3" customWidth="1"/>
    <col min="5378" max="5378" width="10.42578125" style="3" bestFit="1" customWidth="1"/>
    <col min="5379" max="5379" width="31.140625" style="3" customWidth="1"/>
    <col min="5380" max="5380" width="0" style="3" hidden="1" customWidth="1"/>
    <col min="5381" max="5381" width="10.140625" style="3" customWidth="1"/>
    <col min="5382" max="5382" width="11" style="3" customWidth="1"/>
    <col min="5383" max="5383" width="11.140625" style="3" customWidth="1"/>
    <col min="5384" max="5384" width="15" style="3" customWidth="1"/>
    <col min="5385" max="5385" width="2.85546875" style="3" customWidth="1"/>
    <col min="5386" max="5386" width="9.140625" style="3"/>
    <col min="5387" max="5387" width="12.5703125" style="3" customWidth="1"/>
    <col min="5388" max="5388" width="2.42578125" style="3" customWidth="1"/>
    <col min="5389" max="5389" width="20.85546875" style="3" customWidth="1"/>
    <col min="5390" max="5632" width="9.140625" style="3"/>
    <col min="5633" max="5633" width="2.5703125" style="3" customWidth="1"/>
    <col min="5634" max="5634" width="10.42578125" style="3" bestFit="1" customWidth="1"/>
    <col min="5635" max="5635" width="31.140625" style="3" customWidth="1"/>
    <col min="5636" max="5636" width="0" style="3" hidden="1" customWidth="1"/>
    <col min="5637" max="5637" width="10.140625" style="3" customWidth="1"/>
    <col min="5638" max="5638" width="11" style="3" customWidth="1"/>
    <col min="5639" max="5639" width="11.140625" style="3" customWidth="1"/>
    <col min="5640" max="5640" width="15" style="3" customWidth="1"/>
    <col min="5641" max="5641" width="2.85546875" style="3" customWidth="1"/>
    <col min="5642" max="5642" width="9.140625" style="3"/>
    <col min="5643" max="5643" width="12.5703125" style="3" customWidth="1"/>
    <col min="5644" max="5644" width="2.42578125" style="3" customWidth="1"/>
    <col min="5645" max="5645" width="20.85546875" style="3" customWidth="1"/>
    <col min="5646" max="5888" width="9.140625" style="3"/>
    <col min="5889" max="5889" width="2.5703125" style="3" customWidth="1"/>
    <col min="5890" max="5890" width="10.42578125" style="3" bestFit="1" customWidth="1"/>
    <col min="5891" max="5891" width="31.140625" style="3" customWidth="1"/>
    <col min="5892" max="5892" width="0" style="3" hidden="1" customWidth="1"/>
    <col min="5893" max="5893" width="10.140625" style="3" customWidth="1"/>
    <col min="5894" max="5894" width="11" style="3" customWidth="1"/>
    <col min="5895" max="5895" width="11.140625" style="3" customWidth="1"/>
    <col min="5896" max="5896" width="15" style="3" customWidth="1"/>
    <col min="5897" max="5897" width="2.85546875" style="3" customWidth="1"/>
    <col min="5898" max="5898" width="9.140625" style="3"/>
    <col min="5899" max="5899" width="12.5703125" style="3" customWidth="1"/>
    <col min="5900" max="5900" width="2.42578125" style="3" customWidth="1"/>
    <col min="5901" max="5901" width="20.85546875" style="3" customWidth="1"/>
    <col min="5902" max="6144" width="9.140625" style="3"/>
    <col min="6145" max="6145" width="2.5703125" style="3" customWidth="1"/>
    <col min="6146" max="6146" width="10.42578125" style="3" bestFit="1" customWidth="1"/>
    <col min="6147" max="6147" width="31.140625" style="3" customWidth="1"/>
    <col min="6148" max="6148" width="0" style="3" hidden="1" customWidth="1"/>
    <col min="6149" max="6149" width="10.140625" style="3" customWidth="1"/>
    <col min="6150" max="6150" width="11" style="3" customWidth="1"/>
    <col min="6151" max="6151" width="11.140625" style="3" customWidth="1"/>
    <col min="6152" max="6152" width="15" style="3" customWidth="1"/>
    <col min="6153" max="6153" width="2.85546875" style="3" customWidth="1"/>
    <col min="6154" max="6154" width="9.140625" style="3"/>
    <col min="6155" max="6155" width="12.5703125" style="3" customWidth="1"/>
    <col min="6156" max="6156" width="2.42578125" style="3" customWidth="1"/>
    <col min="6157" max="6157" width="20.85546875" style="3" customWidth="1"/>
    <col min="6158" max="6400" width="9.140625" style="3"/>
    <col min="6401" max="6401" width="2.5703125" style="3" customWidth="1"/>
    <col min="6402" max="6402" width="10.42578125" style="3" bestFit="1" customWidth="1"/>
    <col min="6403" max="6403" width="31.140625" style="3" customWidth="1"/>
    <col min="6404" max="6404" width="0" style="3" hidden="1" customWidth="1"/>
    <col min="6405" max="6405" width="10.140625" style="3" customWidth="1"/>
    <col min="6406" max="6406" width="11" style="3" customWidth="1"/>
    <col min="6407" max="6407" width="11.140625" style="3" customWidth="1"/>
    <col min="6408" max="6408" width="15" style="3" customWidth="1"/>
    <col min="6409" max="6409" width="2.85546875" style="3" customWidth="1"/>
    <col min="6410" max="6410" width="9.140625" style="3"/>
    <col min="6411" max="6411" width="12.5703125" style="3" customWidth="1"/>
    <col min="6412" max="6412" width="2.42578125" style="3" customWidth="1"/>
    <col min="6413" max="6413" width="20.85546875" style="3" customWidth="1"/>
    <col min="6414" max="6656" width="9.140625" style="3"/>
    <col min="6657" max="6657" width="2.5703125" style="3" customWidth="1"/>
    <col min="6658" max="6658" width="10.42578125" style="3" bestFit="1" customWidth="1"/>
    <col min="6659" max="6659" width="31.140625" style="3" customWidth="1"/>
    <col min="6660" max="6660" width="0" style="3" hidden="1" customWidth="1"/>
    <col min="6661" max="6661" width="10.140625" style="3" customWidth="1"/>
    <col min="6662" max="6662" width="11" style="3" customWidth="1"/>
    <col min="6663" max="6663" width="11.140625" style="3" customWidth="1"/>
    <col min="6664" max="6664" width="15" style="3" customWidth="1"/>
    <col min="6665" max="6665" width="2.85546875" style="3" customWidth="1"/>
    <col min="6666" max="6666" width="9.140625" style="3"/>
    <col min="6667" max="6667" width="12.5703125" style="3" customWidth="1"/>
    <col min="6668" max="6668" width="2.42578125" style="3" customWidth="1"/>
    <col min="6669" max="6669" width="20.85546875" style="3" customWidth="1"/>
    <col min="6670" max="6912" width="9.140625" style="3"/>
    <col min="6913" max="6913" width="2.5703125" style="3" customWidth="1"/>
    <col min="6914" max="6914" width="10.42578125" style="3" bestFit="1" customWidth="1"/>
    <col min="6915" max="6915" width="31.140625" style="3" customWidth="1"/>
    <col min="6916" max="6916" width="0" style="3" hidden="1" customWidth="1"/>
    <col min="6917" max="6917" width="10.140625" style="3" customWidth="1"/>
    <col min="6918" max="6918" width="11" style="3" customWidth="1"/>
    <col min="6919" max="6919" width="11.140625" style="3" customWidth="1"/>
    <col min="6920" max="6920" width="15" style="3" customWidth="1"/>
    <col min="6921" max="6921" width="2.85546875" style="3" customWidth="1"/>
    <col min="6922" max="6922" width="9.140625" style="3"/>
    <col min="6923" max="6923" width="12.5703125" style="3" customWidth="1"/>
    <col min="6924" max="6924" width="2.42578125" style="3" customWidth="1"/>
    <col min="6925" max="6925" width="20.85546875" style="3" customWidth="1"/>
    <col min="6926" max="7168" width="9.140625" style="3"/>
    <col min="7169" max="7169" width="2.5703125" style="3" customWidth="1"/>
    <col min="7170" max="7170" width="10.42578125" style="3" bestFit="1" customWidth="1"/>
    <col min="7171" max="7171" width="31.140625" style="3" customWidth="1"/>
    <col min="7172" max="7172" width="0" style="3" hidden="1" customWidth="1"/>
    <col min="7173" max="7173" width="10.140625" style="3" customWidth="1"/>
    <col min="7174" max="7174" width="11" style="3" customWidth="1"/>
    <col min="7175" max="7175" width="11.140625" style="3" customWidth="1"/>
    <col min="7176" max="7176" width="15" style="3" customWidth="1"/>
    <col min="7177" max="7177" width="2.85546875" style="3" customWidth="1"/>
    <col min="7178" max="7178" width="9.140625" style="3"/>
    <col min="7179" max="7179" width="12.5703125" style="3" customWidth="1"/>
    <col min="7180" max="7180" width="2.42578125" style="3" customWidth="1"/>
    <col min="7181" max="7181" width="20.85546875" style="3" customWidth="1"/>
    <col min="7182" max="7424" width="9.140625" style="3"/>
    <col min="7425" max="7425" width="2.5703125" style="3" customWidth="1"/>
    <col min="7426" max="7426" width="10.42578125" style="3" bestFit="1" customWidth="1"/>
    <col min="7427" max="7427" width="31.140625" style="3" customWidth="1"/>
    <col min="7428" max="7428" width="0" style="3" hidden="1" customWidth="1"/>
    <col min="7429" max="7429" width="10.140625" style="3" customWidth="1"/>
    <col min="7430" max="7430" width="11" style="3" customWidth="1"/>
    <col min="7431" max="7431" width="11.140625" style="3" customWidth="1"/>
    <col min="7432" max="7432" width="15" style="3" customWidth="1"/>
    <col min="7433" max="7433" width="2.85546875" style="3" customWidth="1"/>
    <col min="7434" max="7434" width="9.140625" style="3"/>
    <col min="7435" max="7435" width="12.5703125" style="3" customWidth="1"/>
    <col min="7436" max="7436" width="2.42578125" style="3" customWidth="1"/>
    <col min="7437" max="7437" width="20.85546875" style="3" customWidth="1"/>
    <col min="7438" max="7680" width="9.140625" style="3"/>
    <col min="7681" max="7681" width="2.5703125" style="3" customWidth="1"/>
    <col min="7682" max="7682" width="10.42578125" style="3" bestFit="1" customWidth="1"/>
    <col min="7683" max="7683" width="31.140625" style="3" customWidth="1"/>
    <col min="7684" max="7684" width="0" style="3" hidden="1" customWidth="1"/>
    <col min="7685" max="7685" width="10.140625" style="3" customWidth="1"/>
    <col min="7686" max="7686" width="11" style="3" customWidth="1"/>
    <col min="7687" max="7687" width="11.140625" style="3" customWidth="1"/>
    <col min="7688" max="7688" width="15" style="3" customWidth="1"/>
    <col min="7689" max="7689" width="2.85546875" style="3" customWidth="1"/>
    <col min="7690" max="7690" width="9.140625" style="3"/>
    <col min="7691" max="7691" width="12.5703125" style="3" customWidth="1"/>
    <col min="7692" max="7692" width="2.42578125" style="3" customWidth="1"/>
    <col min="7693" max="7693" width="20.85546875" style="3" customWidth="1"/>
    <col min="7694" max="7936" width="9.140625" style="3"/>
    <col min="7937" max="7937" width="2.5703125" style="3" customWidth="1"/>
    <col min="7938" max="7938" width="10.42578125" style="3" bestFit="1" customWidth="1"/>
    <col min="7939" max="7939" width="31.140625" style="3" customWidth="1"/>
    <col min="7940" max="7940" width="0" style="3" hidden="1" customWidth="1"/>
    <col min="7941" max="7941" width="10.140625" style="3" customWidth="1"/>
    <col min="7942" max="7942" width="11" style="3" customWidth="1"/>
    <col min="7943" max="7943" width="11.140625" style="3" customWidth="1"/>
    <col min="7944" max="7944" width="15" style="3" customWidth="1"/>
    <col min="7945" max="7945" width="2.85546875" style="3" customWidth="1"/>
    <col min="7946" max="7946" width="9.140625" style="3"/>
    <col min="7947" max="7947" width="12.5703125" style="3" customWidth="1"/>
    <col min="7948" max="7948" width="2.42578125" style="3" customWidth="1"/>
    <col min="7949" max="7949" width="20.85546875" style="3" customWidth="1"/>
    <col min="7950" max="8192" width="9.140625" style="3"/>
    <col min="8193" max="8193" width="2.5703125" style="3" customWidth="1"/>
    <col min="8194" max="8194" width="10.42578125" style="3" bestFit="1" customWidth="1"/>
    <col min="8195" max="8195" width="31.140625" style="3" customWidth="1"/>
    <col min="8196" max="8196" width="0" style="3" hidden="1" customWidth="1"/>
    <col min="8197" max="8197" width="10.140625" style="3" customWidth="1"/>
    <col min="8198" max="8198" width="11" style="3" customWidth="1"/>
    <col min="8199" max="8199" width="11.140625" style="3" customWidth="1"/>
    <col min="8200" max="8200" width="15" style="3" customWidth="1"/>
    <col min="8201" max="8201" width="2.85546875" style="3" customWidth="1"/>
    <col min="8202" max="8202" width="9.140625" style="3"/>
    <col min="8203" max="8203" width="12.5703125" style="3" customWidth="1"/>
    <col min="8204" max="8204" width="2.42578125" style="3" customWidth="1"/>
    <col min="8205" max="8205" width="20.85546875" style="3" customWidth="1"/>
    <col min="8206" max="8448" width="9.140625" style="3"/>
    <col min="8449" max="8449" width="2.5703125" style="3" customWidth="1"/>
    <col min="8450" max="8450" width="10.42578125" style="3" bestFit="1" customWidth="1"/>
    <col min="8451" max="8451" width="31.140625" style="3" customWidth="1"/>
    <col min="8452" max="8452" width="0" style="3" hidden="1" customWidth="1"/>
    <col min="8453" max="8453" width="10.140625" style="3" customWidth="1"/>
    <col min="8454" max="8454" width="11" style="3" customWidth="1"/>
    <col min="8455" max="8455" width="11.140625" style="3" customWidth="1"/>
    <col min="8456" max="8456" width="15" style="3" customWidth="1"/>
    <col min="8457" max="8457" width="2.85546875" style="3" customWidth="1"/>
    <col min="8458" max="8458" width="9.140625" style="3"/>
    <col min="8459" max="8459" width="12.5703125" style="3" customWidth="1"/>
    <col min="8460" max="8460" width="2.42578125" style="3" customWidth="1"/>
    <col min="8461" max="8461" width="20.85546875" style="3" customWidth="1"/>
    <col min="8462" max="8704" width="9.140625" style="3"/>
    <col min="8705" max="8705" width="2.5703125" style="3" customWidth="1"/>
    <col min="8706" max="8706" width="10.42578125" style="3" bestFit="1" customWidth="1"/>
    <col min="8707" max="8707" width="31.140625" style="3" customWidth="1"/>
    <col min="8708" max="8708" width="0" style="3" hidden="1" customWidth="1"/>
    <col min="8709" max="8709" width="10.140625" style="3" customWidth="1"/>
    <col min="8710" max="8710" width="11" style="3" customWidth="1"/>
    <col min="8711" max="8711" width="11.140625" style="3" customWidth="1"/>
    <col min="8712" max="8712" width="15" style="3" customWidth="1"/>
    <col min="8713" max="8713" width="2.85546875" style="3" customWidth="1"/>
    <col min="8714" max="8714" width="9.140625" style="3"/>
    <col min="8715" max="8715" width="12.5703125" style="3" customWidth="1"/>
    <col min="8716" max="8716" width="2.42578125" style="3" customWidth="1"/>
    <col min="8717" max="8717" width="20.85546875" style="3" customWidth="1"/>
    <col min="8718" max="8960" width="9.140625" style="3"/>
    <col min="8961" max="8961" width="2.5703125" style="3" customWidth="1"/>
    <col min="8962" max="8962" width="10.42578125" style="3" bestFit="1" customWidth="1"/>
    <col min="8963" max="8963" width="31.140625" style="3" customWidth="1"/>
    <col min="8964" max="8964" width="0" style="3" hidden="1" customWidth="1"/>
    <col min="8965" max="8965" width="10.140625" style="3" customWidth="1"/>
    <col min="8966" max="8966" width="11" style="3" customWidth="1"/>
    <col min="8967" max="8967" width="11.140625" style="3" customWidth="1"/>
    <col min="8968" max="8968" width="15" style="3" customWidth="1"/>
    <col min="8969" max="8969" width="2.85546875" style="3" customWidth="1"/>
    <col min="8970" max="8970" width="9.140625" style="3"/>
    <col min="8971" max="8971" width="12.5703125" style="3" customWidth="1"/>
    <col min="8972" max="8972" width="2.42578125" style="3" customWidth="1"/>
    <col min="8973" max="8973" width="20.85546875" style="3" customWidth="1"/>
    <col min="8974" max="9216" width="9.140625" style="3"/>
    <col min="9217" max="9217" width="2.5703125" style="3" customWidth="1"/>
    <col min="9218" max="9218" width="10.42578125" style="3" bestFit="1" customWidth="1"/>
    <col min="9219" max="9219" width="31.140625" style="3" customWidth="1"/>
    <col min="9220" max="9220" width="0" style="3" hidden="1" customWidth="1"/>
    <col min="9221" max="9221" width="10.140625" style="3" customWidth="1"/>
    <col min="9222" max="9222" width="11" style="3" customWidth="1"/>
    <col min="9223" max="9223" width="11.140625" style="3" customWidth="1"/>
    <col min="9224" max="9224" width="15" style="3" customWidth="1"/>
    <col min="9225" max="9225" width="2.85546875" style="3" customWidth="1"/>
    <col min="9226" max="9226" width="9.140625" style="3"/>
    <col min="9227" max="9227" width="12.5703125" style="3" customWidth="1"/>
    <col min="9228" max="9228" width="2.42578125" style="3" customWidth="1"/>
    <col min="9229" max="9229" width="20.85546875" style="3" customWidth="1"/>
    <col min="9230" max="9472" width="9.140625" style="3"/>
    <col min="9473" max="9473" width="2.5703125" style="3" customWidth="1"/>
    <col min="9474" max="9474" width="10.42578125" style="3" bestFit="1" customWidth="1"/>
    <col min="9475" max="9475" width="31.140625" style="3" customWidth="1"/>
    <col min="9476" max="9476" width="0" style="3" hidden="1" customWidth="1"/>
    <col min="9477" max="9477" width="10.140625" style="3" customWidth="1"/>
    <col min="9478" max="9478" width="11" style="3" customWidth="1"/>
    <col min="9479" max="9479" width="11.140625" style="3" customWidth="1"/>
    <col min="9480" max="9480" width="15" style="3" customWidth="1"/>
    <col min="9481" max="9481" width="2.85546875" style="3" customWidth="1"/>
    <col min="9482" max="9482" width="9.140625" style="3"/>
    <col min="9483" max="9483" width="12.5703125" style="3" customWidth="1"/>
    <col min="9484" max="9484" width="2.42578125" style="3" customWidth="1"/>
    <col min="9485" max="9485" width="20.85546875" style="3" customWidth="1"/>
    <col min="9486" max="9728" width="9.140625" style="3"/>
    <col min="9729" max="9729" width="2.5703125" style="3" customWidth="1"/>
    <col min="9730" max="9730" width="10.42578125" style="3" bestFit="1" customWidth="1"/>
    <col min="9731" max="9731" width="31.140625" style="3" customWidth="1"/>
    <col min="9732" max="9732" width="0" style="3" hidden="1" customWidth="1"/>
    <col min="9733" max="9733" width="10.140625" style="3" customWidth="1"/>
    <col min="9734" max="9734" width="11" style="3" customWidth="1"/>
    <col min="9735" max="9735" width="11.140625" style="3" customWidth="1"/>
    <col min="9736" max="9736" width="15" style="3" customWidth="1"/>
    <col min="9737" max="9737" width="2.85546875" style="3" customWidth="1"/>
    <col min="9738" max="9738" width="9.140625" style="3"/>
    <col min="9739" max="9739" width="12.5703125" style="3" customWidth="1"/>
    <col min="9740" max="9740" width="2.42578125" style="3" customWidth="1"/>
    <col min="9741" max="9741" width="20.85546875" style="3" customWidth="1"/>
    <col min="9742" max="9984" width="9.140625" style="3"/>
    <col min="9985" max="9985" width="2.5703125" style="3" customWidth="1"/>
    <col min="9986" max="9986" width="10.42578125" style="3" bestFit="1" customWidth="1"/>
    <col min="9987" max="9987" width="31.140625" style="3" customWidth="1"/>
    <col min="9988" max="9988" width="0" style="3" hidden="1" customWidth="1"/>
    <col min="9989" max="9989" width="10.140625" style="3" customWidth="1"/>
    <col min="9990" max="9990" width="11" style="3" customWidth="1"/>
    <col min="9991" max="9991" width="11.140625" style="3" customWidth="1"/>
    <col min="9992" max="9992" width="15" style="3" customWidth="1"/>
    <col min="9993" max="9993" width="2.85546875" style="3" customWidth="1"/>
    <col min="9994" max="9994" width="9.140625" style="3"/>
    <col min="9995" max="9995" width="12.5703125" style="3" customWidth="1"/>
    <col min="9996" max="9996" width="2.42578125" style="3" customWidth="1"/>
    <col min="9997" max="9997" width="20.85546875" style="3" customWidth="1"/>
    <col min="9998" max="10240" width="9.140625" style="3"/>
    <col min="10241" max="10241" width="2.5703125" style="3" customWidth="1"/>
    <col min="10242" max="10242" width="10.42578125" style="3" bestFit="1" customWidth="1"/>
    <col min="10243" max="10243" width="31.140625" style="3" customWidth="1"/>
    <col min="10244" max="10244" width="0" style="3" hidden="1" customWidth="1"/>
    <col min="10245" max="10245" width="10.140625" style="3" customWidth="1"/>
    <col min="10246" max="10246" width="11" style="3" customWidth="1"/>
    <col min="10247" max="10247" width="11.140625" style="3" customWidth="1"/>
    <col min="10248" max="10248" width="15" style="3" customWidth="1"/>
    <col min="10249" max="10249" width="2.85546875" style="3" customWidth="1"/>
    <col min="10250" max="10250" width="9.140625" style="3"/>
    <col min="10251" max="10251" width="12.5703125" style="3" customWidth="1"/>
    <col min="10252" max="10252" width="2.42578125" style="3" customWidth="1"/>
    <col min="10253" max="10253" width="20.85546875" style="3" customWidth="1"/>
    <col min="10254" max="10496" width="9.140625" style="3"/>
    <col min="10497" max="10497" width="2.5703125" style="3" customWidth="1"/>
    <col min="10498" max="10498" width="10.42578125" style="3" bestFit="1" customWidth="1"/>
    <col min="10499" max="10499" width="31.140625" style="3" customWidth="1"/>
    <col min="10500" max="10500" width="0" style="3" hidden="1" customWidth="1"/>
    <col min="10501" max="10501" width="10.140625" style="3" customWidth="1"/>
    <col min="10502" max="10502" width="11" style="3" customWidth="1"/>
    <col min="10503" max="10503" width="11.140625" style="3" customWidth="1"/>
    <col min="10504" max="10504" width="15" style="3" customWidth="1"/>
    <col min="10505" max="10505" width="2.85546875" style="3" customWidth="1"/>
    <col min="10506" max="10506" width="9.140625" style="3"/>
    <col min="10507" max="10507" width="12.5703125" style="3" customWidth="1"/>
    <col min="10508" max="10508" width="2.42578125" style="3" customWidth="1"/>
    <col min="10509" max="10509" width="20.85546875" style="3" customWidth="1"/>
    <col min="10510" max="10752" width="9.140625" style="3"/>
    <col min="10753" max="10753" width="2.5703125" style="3" customWidth="1"/>
    <col min="10754" max="10754" width="10.42578125" style="3" bestFit="1" customWidth="1"/>
    <col min="10755" max="10755" width="31.140625" style="3" customWidth="1"/>
    <col min="10756" max="10756" width="0" style="3" hidden="1" customWidth="1"/>
    <col min="10757" max="10757" width="10.140625" style="3" customWidth="1"/>
    <col min="10758" max="10758" width="11" style="3" customWidth="1"/>
    <col min="10759" max="10759" width="11.140625" style="3" customWidth="1"/>
    <col min="10760" max="10760" width="15" style="3" customWidth="1"/>
    <col min="10761" max="10761" width="2.85546875" style="3" customWidth="1"/>
    <col min="10762" max="10762" width="9.140625" style="3"/>
    <col min="10763" max="10763" width="12.5703125" style="3" customWidth="1"/>
    <col min="10764" max="10764" width="2.42578125" style="3" customWidth="1"/>
    <col min="10765" max="10765" width="20.85546875" style="3" customWidth="1"/>
    <col min="10766" max="11008" width="9.140625" style="3"/>
    <col min="11009" max="11009" width="2.5703125" style="3" customWidth="1"/>
    <col min="11010" max="11010" width="10.42578125" style="3" bestFit="1" customWidth="1"/>
    <col min="11011" max="11011" width="31.140625" style="3" customWidth="1"/>
    <col min="11012" max="11012" width="0" style="3" hidden="1" customWidth="1"/>
    <col min="11013" max="11013" width="10.140625" style="3" customWidth="1"/>
    <col min="11014" max="11014" width="11" style="3" customWidth="1"/>
    <col min="11015" max="11015" width="11.140625" style="3" customWidth="1"/>
    <col min="11016" max="11016" width="15" style="3" customWidth="1"/>
    <col min="11017" max="11017" width="2.85546875" style="3" customWidth="1"/>
    <col min="11018" max="11018" width="9.140625" style="3"/>
    <col min="11019" max="11019" width="12.5703125" style="3" customWidth="1"/>
    <col min="11020" max="11020" width="2.42578125" style="3" customWidth="1"/>
    <col min="11021" max="11021" width="20.85546875" style="3" customWidth="1"/>
    <col min="11022" max="11264" width="9.140625" style="3"/>
    <col min="11265" max="11265" width="2.5703125" style="3" customWidth="1"/>
    <col min="11266" max="11266" width="10.42578125" style="3" bestFit="1" customWidth="1"/>
    <col min="11267" max="11267" width="31.140625" style="3" customWidth="1"/>
    <col min="11268" max="11268" width="0" style="3" hidden="1" customWidth="1"/>
    <col min="11269" max="11269" width="10.140625" style="3" customWidth="1"/>
    <col min="11270" max="11270" width="11" style="3" customWidth="1"/>
    <col min="11271" max="11271" width="11.140625" style="3" customWidth="1"/>
    <col min="11272" max="11272" width="15" style="3" customWidth="1"/>
    <col min="11273" max="11273" width="2.85546875" style="3" customWidth="1"/>
    <col min="11274" max="11274" width="9.140625" style="3"/>
    <col min="11275" max="11275" width="12.5703125" style="3" customWidth="1"/>
    <col min="11276" max="11276" width="2.42578125" style="3" customWidth="1"/>
    <col min="11277" max="11277" width="20.85546875" style="3" customWidth="1"/>
    <col min="11278" max="11520" width="9.140625" style="3"/>
    <col min="11521" max="11521" width="2.5703125" style="3" customWidth="1"/>
    <col min="11522" max="11522" width="10.42578125" style="3" bestFit="1" customWidth="1"/>
    <col min="11523" max="11523" width="31.140625" style="3" customWidth="1"/>
    <col min="11524" max="11524" width="0" style="3" hidden="1" customWidth="1"/>
    <col min="11525" max="11525" width="10.140625" style="3" customWidth="1"/>
    <col min="11526" max="11526" width="11" style="3" customWidth="1"/>
    <col min="11527" max="11527" width="11.140625" style="3" customWidth="1"/>
    <col min="11528" max="11528" width="15" style="3" customWidth="1"/>
    <col min="11529" max="11529" width="2.85546875" style="3" customWidth="1"/>
    <col min="11530" max="11530" width="9.140625" style="3"/>
    <col min="11531" max="11531" width="12.5703125" style="3" customWidth="1"/>
    <col min="11532" max="11532" width="2.42578125" style="3" customWidth="1"/>
    <col min="11533" max="11533" width="20.85546875" style="3" customWidth="1"/>
    <col min="11534" max="11776" width="9.140625" style="3"/>
    <col min="11777" max="11777" width="2.5703125" style="3" customWidth="1"/>
    <col min="11778" max="11778" width="10.42578125" style="3" bestFit="1" customWidth="1"/>
    <col min="11779" max="11779" width="31.140625" style="3" customWidth="1"/>
    <col min="11780" max="11780" width="0" style="3" hidden="1" customWidth="1"/>
    <col min="11781" max="11781" width="10.140625" style="3" customWidth="1"/>
    <col min="11782" max="11782" width="11" style="3" customWidth="1"/>
    <col min="11783" max="11783" width="11.140625" style="3" customWidth="1"/>
    <col min="11784" max="11784" width="15" style="3" customWidth="1"/>
    <col min="11785" max="11785" width="2.85546875" style="3" customWidth="1"/>
    <col min="11786" max="11786" width="9.140625" style="3"/>
    <col min="11787" max="11787" width="12.5703125" style="3" customWidth="1"/>
    <col min="11788" max="11788" width="2.42578125" style="3" customWidth="1"/>
    <col min="11789" max="11789" width="20.85546875" style="3" customWidth="1"/>
    <col min="11790" max="12032" width="9.140625" style="3"/>
    <col min="12033" max="12033" width="2.5703125" style="3" customWidth="1"/>
    <col min="12034" max="12034" width="10.42578125" style="3" bestFit="1" customWidth="1"/>
    <col min="12035" max="12035" width="31.140625" style="3" customWidth="1"/>
    <col min="12036" max="12036" width="0" style="3" hidden="1" customWidth="1"/>
    <col min="12037" max="12037" width="10.140625" style="3" customWidth="1"/>
    <col min="12038" max="12038" width="11" style="3" customWidth="1"/>
    <col min="12039" max="12039" width="11.140625" style="3" customWidth="1"/>
    <col min="12040" max="12040" width="15" style="3" customWidth="1"/>
    <col min="12041" max="12041" width="2.85546875" style="3" customWidth="1"/>
    <col min="12042" max="12042" width="9.140625" style="3"/>
    <col min="12043" max="12043" width="12.5703125" style="3" customWidth="1"/>
    <col min="12044" max="12044" width="2.42578125" style="3" customWidth="1"/>
    <col min="12045" max="12045" width="20.85546875" style="3" customWidth="1"/>
    <col min="12046" max="12288" width="9.140625" style="3"/>
    <col min="12289" max="12289" width="2.5703125" style="3" customWidth="1"/>
    <col min="12290" max="12290" width="10.42578125" style="3" bestFit="1" customWidth="1"/>
    <col min="12291" max="12291" width="31.140625" style="3" customWidth="1"/>
    <col min="12292" max="12292" width="0" style="3" hidden="1" customWidth="1"/>
    <col min="12293" max="12293" width="10.140625" style="3" customWidth="1"/>
    <col min="12294" max="12294" width="11" style="3" customWidth="1"/>
    <col min="12295" max="12295" width="11.140625" style="3" customWidth="1"/>
    <col min="12296" max="12296" width="15" style="3" customWidth="1"/>
    <col min="12297" max="12297" width="2.85546875" style="3" customWidth="1"/>
    <col min="12298" max="12298" width="9.140625" style="3"/>
    <col min="12299" max="12299" width="12.5703125" style="3" customWidth="1"/>
    <col min="12300" max="12300" width="2.42578125" style="3" customWidth="1"/>
    <col min="12301" max="12301" width="20.85546875" style="3" customWidth="1"/>
    <col min="12302" max="12544" width="9.140625" style="3"/>
    <col min="12545" max="12545" width="2.5703125" style="3" customWidth="1"/>
    <col min="12546" max="12546" width="10.42578125" style="3" bestFit="1" customWidth="1"/>
    <col min="12547" max="12547" width="31.140625" style="3" customWidth="1"/>
    <col min="12548" max="12548" width="0" style="3" hidden="1" customWidth="1"/>
    <col min="12549" max="12549" width="10.140625" style="3" customWidth="1"/>
    <col min="12550" max="12550" width="11" style="3" customWidth="1"/>
    <col min="12551" max="12551" width="11.140625" style="3" customWidth="1"/>
    <col min="12552" max="12552" width="15" style="3" customWidth="1"/>
    <col min="12553" max="12553" width="2.85546875" style="3" customWidth="1"/>
    <col min="12554" max="12554" width="9.140625" style="3"/>
    <col min="12555" max="12555" width="12.5703125" style="3" customWidth="1"/>
    <col min="12556" max="12556" width="2.42578125" style="3" customWidth="1"/>
    <col min="12557" max="12557" width="20.85546875" style="3" customWidth="1"/>
    <col min="12558" max="12800" width="9.140625" style="3"/>
    <col min="12801" max="12801" width="2.5703125" style="3" customWidth="1"/>
    <col min="12802" max="12802" width="10.42578125" style="3" bestFit="1" customWidth="1"/>
    <col min="12803" max="12803" width="31.140625" style="3" customWidth="1"/>
    <col min="12804" max="12804" width="0" style="3" hidden="1" customWidth="1"/>
    <col min="12805" max="12805" width="10.140625" style="3" customWidth="1"/>
    <col min="12806" max="12806" width="11" style="3" customWidth="1"/>
    <col min="12807" max="12807" width="11.140625" style="3" customWidth="1"/>
    <col min="12808" max="12808" width="15" style="3" customWidth="1"/>
    <col min="12809" max="12809" width="2.85546875" style="3" customWidth="1"/>
    <col min="12810" max="12810" width="9.140625" style="3"/>
    <col min="12811" max="12811" width="12.5703125" style="3" customWidth="1"/>
    <col min="12812" max="12812" width="2.42578125" style="3" customWidth="1"/>
    <col min="12813" max="12813" width="20.85546875" style="3" customWidth="1"/>
    <col min="12814" max="13056" width="9.140625" style="3"/>
    <col min="13057" max="13057" width="2.5703125" style="3" customWidth="1"/>
    <col min="13058" max="13058" width="10.42578125" style="3" bestFit="1" customWidth="1"/>
    <col min="13059" max="13059" width="31.140625" style="3" customWidth="1"/>
    <col min="13060" max="13060" width="0" style="3" hidden="1" customWidth="1"/>
    <col min="13061" max="13061" width="10.140625" style="3" customWidth="1"/>
    <col min="13062" max="13062" width="11" style="3" customWidth="1"/>
    <col min="13063" max="13063" width="11.140625" style="3" customWidth="1"/>
    <col min="13064" max="13064" width="15" style="3" customWidth="1"/>
    <col min="13065" max="13065" width="2.85546875" style="3" customWidth="1"/>
    <col min="13066" max="13066" width="9.140625" style="3"/>
    <col min="13067" max="13067" width="12.5703125" style="3" customWidth="1"/>
    <col min="13068" max="13068" width="2.42578125" style="3" customWidth="1"/>
    <col min="13069" max="13069" width="20.85546875" style="3" customWidth="1"/>
    <col min="13070" max="13312" width="9.140625" style="3"/>
    <col min="13313" max="13313" width="2.5703125" style="3" customWidth="1"/>
    <col min="13314" max="13314" width="10.42578125" style="3" bestFit="1" customWidth="1"/>
    <col min="13315" max="13315" width="31.140625" style="3" customWidth="1"/>
    <col min="13316" max="13316" width="0" style="3" hidden="1" customWidth="1"/>
    <col min="13317" max="13317" width="10.140625" style="3" customWidth="1"/>
    <col min="13318" max="13318" width="11" style="3" customWidth="1"/>
    <col min="13319" max="13319" width="11.140625" style="3" customWidth="1"/>
    <col min="13320" max="13320" width="15" style="3" customWidth="1"/>
    <col min="13321" max="13321" width="2.85546875" style="3" customWidth="1"/>
    <col min="13322" max="13322" width="9.140625" style="3"/>
    <col min="13323" max="13323" width="12.5703125" style="3" customWidth="1"/>
    <col min="13324" max="13324" width="2.42578125" style="3" customWidth="1"/>
    <col min="13325" max="13325" width="20.85546875" style="3" customWidth="1"/>
    <col min="13326" max="13568" width="9.140625" style="3"/>
    <col min="13569" max="13569" width="2.5703125" style="3" customWidth="1"/>
    <col min="13570" max="13570" width="10.42578125" style="3" bestFit="1" customWidth="1"/>
    <col min="13571" max="13571" width="31.140625" style="3" customWidth="1"/>
    <col min="13572" max="13572" width="0" style="3" hidden="1" customWidth="1"/>
    <col min="13573" max="13573" width="10.140625" style="3" customWidth="1"/>
    <col min="13574" max="13574" width="11" style="3" customWidth="1"/>
    <col min="13575" max="13575" width="11.140625" style="3" customWidth="1"/>
    <col min="13576" max="13576" width="15" style="3" customWidth="1"/>
    <col min="13577" max="13577" width="2.85546875" style="3" customWidth="1"/>
    <col min="13578" max="13578" width="9.140625" style="3"/>
    <col min="13579" max="13579" width="12.5703125" style="3" customWidth="1"/>
    <col min="13580" max="13580" width="2.42578125" style="3" customWidth="1"/>
    <col min="13581" max="13581" width="20.85546875" style="3" customWidth="1"/>
    <col min="13582" max="13824" width="9.140625" style="3"/>
    <col min="13825" max="13825" width="2.5703125" style="3" customWidth="1"/>
    <col min="13826" max="13826" width="10.42578125" style="3" bestFit="1" customWidth="1"/>
    <col min="13827" max="13827" width="31.140625" style="3" customWidth="1"/>
    <col min="13828" max="13828" width="0" style="3" hidden="1" customWidth="1"/>
    <col min="13829" max="13829" width="10.140625" style="3" customWidth="1"/>
    <col min="13830" max="13830" width="11" style="3" customWidth="1"/>
    <col min="13831" max="13831" width="11.140625" style="3" customWidth="1"/>
    <col min="13832" max="13832" width="15" style="3" customWidth="1"/>
    <col min="13833" max="13833" width="2.85546875" style="3" customWidth="1"/>
    <col min="13834" max="13834" width="9.140625" style="3"/>
    <col min="13835" max="13835" width="12.5703125" style="3" customWidth="1"/>
    <col min="13836" max="13836" width="2.42578125" style="3" customWidth="1"/>
    <col min="13837" max="13837" width="20.85546875" style="3" customWidth="1"/>
    <col min="13838" max="14080" width="9.140625" style="3"/>
    <col min="14081" max="14081" width="2.5703125" style="3" customWidth="1"/>
    <col min="14082" max="14082" width="10.42578125" style="3" bestFit="1" customWidth="1"/>
    <col min="14083" max="14083" width="31.140625" style="3" customWidth="1"/>
    <col min="14084" max="14084" width="0" style="3" hidden="1" customWidth="1"/>
    <col min="14085" max="14085" width="10.140625" style="3" customWidth="1"/>
    <col min="14086" max="14086" width="11" style="3" customWidth="1"/>
    <col min="14087" max="14087" width="11.140625" style="3" customWidth="1"/>
    <col min="14088" max="14088" width="15" style="3" customWidth="1"/>
    <col min="14089" max="14089" width="2.85546875" style="3" customWidth="1"/>
    <col min="14090" max="14090" width="9.140625" style="3"/>
    <col min="14091" max="14091" width="12.5703125" style="3" customWidth="1"/>
    <col min="14092" max="14092" width="2.42578125" style="3" customWidth="1"/>
    <col min="14093" max="14093" width="20.85546875" style="3" customWidth="1"/>
    <col min="14094" max="14336" width="9.140625" style="3"/>
    <col min="14337" max="14337" width="2.5703125" style="3" customWidth="1"/>
    <col min="14338" max="14338" width="10.42578125" style="3" bestFit="1" customWidth="1"/>
    <col min="14339" max="14339" width="31.140625" style="3" customWidth="1"/>
    <col min="14340" max="14340" width="0" style="3" hidden="1" customWidth="1"/>
    <col min="14341" max="14341" width="10.140625" style="3" customWidth="1"/>
    <col min="14342" max="14342" width="11" style="3" customWidth="1"/>
    <col min="14343" max="14343" width="11.140625" style="3" customWidth="1"/>
    <col min="14344" max="14344" width="15" style="3" customWidth="1"/>
    <col min="14345" max="14345" width="2.85546875" style="3" customWidth="1"/>
    <col min="14346" max="14346" width="9.140625" style="3"/>
    <col min="14347" max="14347" width="12.5703125" style="3" customWidth="1"/>
    <col min="14348" max="14348" width="2.42578125" style="3" customWidth="1"/>
    <col min="14349" max="14349" width="20.85546875" style="3" customWidth="1"/>
    <col min="14350" max="14592" width="9.140625" style="3"/>
    <col min="14593" max="14593" width="2.5703125" style="3" customWidth="1"/>
    <col min="14594" max="14594" width="10.42578125" style="3" bestFit="1" customWidth="1"/>
    <col min="14595" max="14595" width="31.140625" style="3" customWidth="1"/>
    <col min="14596" max="14596" width="0" style="3" hidden="1" customWidth="1"/>
    <col min="14597" max="14597" width="10.140625" style="3" customWidth="1"/>
    <col min="14598" max="14598" width="11" style="3" customWidth="1"/>
    <col min="14599" max="14599" width="11.140625" style="3" customWidth="1"/>
    <col min="14600" max="14600" width="15" style="3" customWidth="1"/>
    <col min="14601" max="14601" width="2.85546875" style="3" customWidth="1"/>
    <col min="14602" max="14602" width="9.140625" style="3"/>
    <col min="14603" max="14603" width="12.5703125" style="3" customWidth="1"/>
    <col min="14604" max="14604" width="2.42578125" style="3" customWidth="1"/>
    <col min="14605" max="14605" width="20.85546875" style="3" customWidth="1"/>
    <col min="14606" max="14848" width="9.140625" style="3"/>
    <col min="14849" max="14849" width="2.5703125" style="3" customWidth="1"/>
    <col min="14850" max="14850" width="10.42578125" style="3" bestFit="1" customWidth="1"/>
    <col min="14851" max="14851" width="31.140625" style="3" customWidth="1"/>
    <col min="14852" max="14852" width="0" style="3" hidden="1" customWidth="1"/>
    <col min="14853" max="14853" width="10.140625" style="3" customWidth="1"/>
    <col min="14854" max="14854" width="11" style="3" customWidth="1"/>
    <col min="14855" max="14855" width="11.140625" style="3" customWidth="1"/>
    <col min="14856" max="14856" width="15" style="3" customWidth="1"/>
    <col min="14857" max="14857" width="2.85546875" style="3" customWidth="1"/>
    <col min="14858" max="14858" width="9.140625" style="3"/>
    <col min="14859" max="14859" width="12.5703125" style="3" customWidth="1"/>
    <col min="14860" max="14860" width="2.42578125" style="3" customWidth="1"/>
    <col min="14861" max="14861" width="20.85546875" style="3" customWidth="1"/>
    <col min="14862" max="15104" width="9.140625" style="3"/>
    <col min="15105" max="15105" width="2.5703125" style="3" customWidth="1"/>
    <col min="15106" max="15106" width="10.42578125" style="3" bestFit="1" customWidth="1"/>
    <col min="15107" max="15107" width="31.140625" style="3" customWidth="1"/>
    <col min="15108" max="15108" width="0" style="3" hidden="1" customWidth="1"/>
    <col min="15109" max="15109" width="10.140625" style="3" customWidth="1"/>
    <col min="15110" max="15110" width="11" style="3" customWidth="1"/>
    <col min="15111" max="15111" width="11.140625" style="3" customWidth="1"/>
    <col min="15112" max="15112" width="15" style="3" customWidth="1"/>
    <col min="15113" max="15113" width="2.85546875" style="3" customWidth="1"/>
    <col min="15114" max="15114" width="9.140625" style="3"/>
    <col min="15115" max="15115" width="12.5703125" style="3" customWidth="1"/>
    <col min="15116" max="15116" width="2.42578125" style="3" customWidth="1"/>
    <col min="15117" max="15117" width="20.85546875" style="3" customWidth="1"/>
    <col min="15118" max="15360" width="9.140625" style="3"/>
    <col min="15361" max="15361" width="2.5703125" style="3" customWidth="1"/>
    <col min="15362" max="15362" width="10.42578125" style="3" bestFit="1" customWidth="1"/>
    <col min="15363" max="15363" width="31.140625" style="3" customWidth="1"/>
    <col min="15364" max="15364" width="0" style="3" hidden="1" customWidth="1"/>
    <col min="15365" max="15365" width="10.140625" style="3" customWidth="1"/>
    <col min="15366" max="15366" width="11" style="3" customWidth="1"/>
    <col min="15367" max="15367" width="11.140625" style="3" customWidth="1"/>
    <col min="15368" max="15368" width="15" style="3" customWidth="1"/>
    <col min="15369" max="15369" width="2.85546875" style="3" customWidth="1"/>
    <col min="15370" max="15370" width="9.140625" style="3"/>
    <col min="15371" max="15371" width="12.5703125" style="3" customWidth="1"/>
    <col min="15372" max="15372" width="2.42578125" style="3" customWidth="1"/>
    <col min="15373" max="15373" width="20.85546875" style="3" customWidth="1"/>
    <col min="15374" max="15616" width="9.140625" style="3"/>
    <col min="15617" max="15617" width="2.5703125" style="3" customWidth="1"/>
    <col min="15618" max="15618" width="10.42578125" style="3" bestFit="1" customWidth="1"/>
    <col min="15619" max="15619" width="31.140625" style="3" customWidth="1"/>
    <col min="15620" max="15620" width="0" style="3" hidden="1" customWidth="1"/>
    <col min="15621" max="15621" width="10.140625" style="3" customWidth="1"/>
    <col min="15622" max="15622" width="11" style="3" customWidth="1"/>
    <col min="15623" max="15623" width="11.140625" style="3" customWidth="1"/>
    <col min="15624" max="15624" width="15" style="3" customWidth="1"/>
    <col min="15625" max="15625" width="2.85546875" style="3" customWidth="1"/>
    <col min="15626" max="15626" width="9.140625" style="3"/>
    <col min="15627" max="15627" width="12.5703125" style="3" customWidth="1"/>
    <col min="15628" max="15628" width="2.42578125" style="3" customWidth="1"/>
    <col min="15629" max="15629" width="20.85546875" style="3" customWidth="1"/>
    <col min="15630" max="15872" width="9.140625" style="3"/>
    <col min="15873" max="15873" width="2.5703125" style="3" customWidth="1"/>
    <col min="15874" max="15874" width="10.42578125" style="3" bestFit="1" customWidth="1"/>
    <col min="15875" max="15875" width="31.140625" style="3" customWidth="1"/>
    <col min="15876" max="15876" width="0" style="3" hidden="1" customWidth="1"/>
    <col min="15877" max="15877" width="10.140625" style="3" customWidth="1"/>
    <col min="15878" max="15878" width="11" style="3" customWidth="1"/>
    <col min="15879" max="15879" width="11.140625" style="3" customWidth="1"/>
    <col min="15880" max="15880" width="15" style="3" customWidth="1"/>
    <col min="15881" max="15881" width="2.85546875" style="3" customWidth="1"/>
    <col min="15882" max="15882" width="9.140625" style="3"/>
    <col min="15883" max="15883" width="12.5703125" style="3" customWidth="1"/>
    <col min="15884" max="15884" width="2.42578125" style="3" customWidth="1"/>
    <col min="15885" max="15885" width="20.85546875" style="3" customWidth="1"/>
    <col min="15886" max="16128" width="9.140625" style="3"/>
    <col min="16129" max="16129" width="2.5703125" style="3" customWidth="1"/>
    <col min="16130" max="16130" width="10.42578125" style="3" bestFit="1" customWidth="1"/>
    <col min="16131" max="16131" width="31.140625" style="3" customWidth="1"/>
    <col min="16132" max="16132" width="0" style="3" hidden="1" customWidth="1"/>
    <col min="16133" max="16133" width="10.140625" style="3" customWidth="1"/>
    <col min="16134" max="16134" width="11" style="3" customWidth="1"/>
    <col min="16135" max="16135" width="11.140625" style="3" customWidth="1"/>
    <col min="16136" max="16136" width="15" style="3" customWidth="1"/>
    <col min="16137" max="16137" width="2.85546875" style="3" customWidth="1"/>
    <col min="16138" max="16138" width="9.140625" style="3"/>
    <col min="16139" max="16139" width="12.5703125" style="3" customWidth="1"/>
    <col min="16140" max="16140" width="2.42578125" style="3" customWidth="1"/>
    <col min="16141" max="16141" width="20.85546875" style="3" customWidth="1"/>
    <col min="16142" max="16384" width="9.140625" style="3"/>
  </cols>
  <sheetData>
    <row r="1" spans="1:80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>
      <c r="A2" s="1"/>
      <c r="B2" s="451" t="s">
        <v>24</v>
      </c>
      <c r="C2" s="451"/>
      <c r="D2" s="451"/>
      <c r="E2" s="451"/>
      <c r="F2" s="451"/>
      <c r="G2" s="451"/>
      <c r="H2" s="2"/>
      <c r="I2" s="1"/>
      <c r="J2" s="4"/>
      <c r="K2" s="1" t="s">
        <v>25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29.25">
      <c r="B4" s="5" t="s">
        <v>26</v>
      </c>
      <c r="C4" s="5" t="s">
        <v>27</v>
      </c>
      <c r="D4" s="5" t="s">
        <v>28</v>
      </c>
      <c r="E4" s="5" t="s">
        <v>29</v>
      </c>
      <c r="F4" s="5" t="s">
        <v>30</v>
      </c>
      <c r="G4" s="5" t="s">
        <v>31</v>
      </c>
      <c r="H4" s="6" t="s">
        <v>32</v>
      </c>
      <c r="J4" s="5" t="s">
        <v>33</v>
      </c>
      <c r="K4" s="6" t="s">
        <v>32</v>
      </c>
      <c r="M4" s="5" t="s">
        <v>34</v>
      </c>
      <c r="O4" s="5" t="s">
        <v>35</v>
      </c>
      <c r="Q4" s="5" t="s">
        <v>250</v>
      </c>
    </row>
    <row r="5" spans="1:80">
      <c r="B5" s="7">
        <v>1</v>
      </c>
      <c r="C5" s="8" t="s">
        <v>36</v>
      </c>
      <c r="D5" s="9">
        <v>2863</v>
      </c>
      <c r="E5" s="10">
        <v>0.05</v>
      </c>
      <c r="F5" s="10">
        <v>0.05</v>
      </c>
      <c r="G5" s="10">
        <v>0.05</v>
      </c>
      <c r="H5" s="11"/>
      <c r="J5" s="12"/>
      <c r="K5" s="11"/>
      <c r="M5" s="11"/>
      <c r="O5" s="11" t="s">
        <v>37</v>
      </c>
      <c r="Q5" s="11" t="s">
        <v>251</v>
      </c>
    </row>
    <row r="6" spans="1:80">
      <c r="B6" s="7">
        <f>B5+1</f>
        <v>2</v>
      </c>
      <c r="C6" s="8" t="s">
        <v>38</v>
      </c>
      <c r="D6" s="9"/>
      <c r="E6" s="10">
        <v>0.05</v>
      </c>
      <c r="F6" s="10">
        <v>0.05</v>
      </c>
      <c r="G6" s="10">
        <v>0.05</v>
      </c>
      <c r="H6" s="11"/>
      <c r="J6" s="12"/>
      <c r="K6" s="11"/>
      <c r="M6" s="11"/>
      <c r="O6" s="11" t="s">
        <v>22</v>
      </c>
      <c r="Q6" s="11" t="s">
        <v>29</v>
      </c>
    </row>
    <row r="7" spans="1:80">
      <c r="B7" s="13">
        <f t="shared" ref="B7:B72" si="0">B6+1</f>
        <v>3</v>
      </c>
      <c r="C7" s="14" t="s">
        <v>39</v>
      </c>
      <c r="D7" s="15">
        <v>2863</v>
      </c>
      <c r="E7" s="16">
        <v>0.05</v>
      </c>
      <c r="F7" s="16">
        <v>0.05</v>
      </c>
      <c r="G7" s="16">
        <v>0.05</v>
      </c>
      <c r="H7" s="17">
        <v>41548</v>
      </c>
      <c r="J7" s="12"/>
      <c r="K7" s="11"/>
      <c r="M7" s="11"/>
      <c r="O7" s="11" t="s">
        <v>40</v>
      </c>
      <c r="Q7" s="11" t="s">
        <v>31</v>
      </c>
    </row>
    <row r="8" spans="1:80">
      <c r="B8" s="7">
        <f>B7+1</f>
        <v>4</v>
      </c>
      <c r="C8" s="8" t="s">
        <v>41</v>
      </c>
      <c r="D8" s="9"/>
      <c r="E8" s="10">
        <v>0.03</v>
      </c>
      <c r="F8" s="10">
        <v>0.03</v>
      </c>
      <c r="G8" s="10">
        <v>0.03</v>
      </c>
      <c r="H8" s="11"/>
      <c r="J8" s="12"/>
      <c r="K8" s="11"/>
      <c r="M8" s="11"/>
      <c r="O8" s="11" t="s">
        <v>6</v>
      </c>
      <c r="Q8" s="11"/>
    </row>
    <row r="9" spans="1:80">
      <c r="B9" s="7">
        <f>B8+1</f>
        <v>5</v>
      </c>
      <c r="C9" s="8" t="s">
        <v>42</v>
      </c>
      <c r="D9" s="9"/>
      <c r="E9" s="10">
        <v>0.02</v>
      </c>
      <c r="F9" s="10">
        <v>0.02</v>
      </c>
      <c r="G9" s="10">
        <v>0.02</v>
      </c>
      <c r="H9" s="11"/>
      <c r="J9" s="12"/>
      <c r="K9" s="11"/>
      <c r="M9" s="11"/>
      <c r="O9" s="11"/>
      <c r="Q9" s="11"/>
    </row>
    <row r="10" spans="1:80">
      <c r="B10" s="7">
        <f>B9+1</f>
        <v>6</v>
      </c>
      <c r="C10" s="8" t="s">
        <v>376</v>
      </c>
      <c r="D10" s="9"/>
      <c r="E10" s="10">
        <v>3.5000000000000003E-2</v>
      </c>
      <c r="F10" s="10">
        <v>3.5000000000000003E-2</v>
      </c>
      <c r="G10" s="10">
        <v>3.5000000000000003E-2</v>
      </c>
      <c r="H10" s="17">
        <v>42034</v>
      </c>
      <c r="J10" s="12" t="s">
        <v>243</v>
      </c>
      <c r="K10" s="17">
        <v>42034</v>
      </c>
      <c r="M10" s="11"/>
      <c r="O10" s="11"/>
      <c r="Q10" s="11"/>
    </row>
    <row r="11" spans="1:80">
      <c r="B11" s="7">
        <f>B10+1</f>
        <v>7</v>
      </c>
      <c r="C11" s="8" t="s">
        <v>43</v>
      </c>
      <c r="D11" s="9"/>
      <c r="E11" s="10">
        <v>0.03</v>
      </c>
      <c r="F11" s="10">
        <v>0.03</v>
      </c>
      <c r="G11" s="10">
        <v>0.03</v>
      </c>
      <c r="H11" s="11"/>
      <c r="J11" s="12"/>
      <c r="K11" s="11"/>
      <c r="M11" s="11"/>
      <c r="O11" s="11"/>
      <c r="Q11" s="11"/>
    </row>
    <row r="12" spans="1:80">
      <c r="B12" s="13">
        <f t="shared" si="0"/>
        <v>8</v>
      </c>
      <c r="C12" s="18" t="s">
        <v>44</v>
      </c>
      <c r="D12" s="19" t="s">
        <v>45</v>
      </c>
      <c r="E12" s="20">
        <v>0.02</v>
      </c>
      <c r="F12" s="20">
        <v>0.02</v>
      </c>
      <c r="G12" s="20">
        <v>0.02</v>
      </c>
      <c r="H12" s="17">
        <v>41548</v>
      </c>
      <c r="J12" s="12"/>
      <c r="K12" s="11"/>
      <c r="M12" s="11"/>
      <c r="O12" s="11"/>
    </row>
    <row r="13" spans="1:80">
      <c r="B13" s="7">
        <f t="shared" si="0"/>
        <v>9</v>
      </c>
      <c r="C13" s="21" t="s">
        <v>46</v>
      </c>
      <c r="D13" s="22"/>
      <c r="E13" s="23">
        <v>0.03</v>
      </c>
      <c r="F13" s="23"/>
      <c r="G13" s="23">
        <v>0.05</v>
      </c>
      <c r="H13" s="11"/>
      <c r="J13" s="12"/>
      <c r="K13" s="11"/>
      <c r="M13" s="11"/>
    </row>
    <row r="14" spans="1:80">
      <c r="B14" s="13">
        <f t="shared" si="0"/>
        <v>10</v>
      </c>
      <c r="C14" s="18" t="s">
        <v>47</v>
      </c>
      <c r="D14" s="19" t="s">
        <v>48</v>
      </c>
      <c r="E14" s="20">
        <v>2.5000000000000001E-2</v>
      </c>
      <c r="F14" s="20">
        <v>2.5000000000000001E-2</v>
      </c>
      <c r="G14" s="20">
        <v>2.5000000000000001E-2</v>
      </c>
      <c r="H14" s="17">
        <v>41548</v>
      </c>
      <c r="J14" s="12">
        <v>2.15</v>
      </c>
      <c r="K14" s="17">
        <v>41933</v>
      </c>
      <c r="M14" s="11"/>
    </row>
    <row r="15" spans="1:80">
      <c r="B15" s="13">
        <f t="shared" si="0"/>
        <v>11</v>
      </c>
      <c r="C15" s="18" t="s">
        <v>49</v>
      </c>
      <c r="D15" s="19" t="s">
        <v>50</v>
      </c>
      <c r="E15" s="20">
        <v>0.05</v>
      </c>
      <c r="F15" s="20">
        <v>0.02</v>
      </c>
      <c r="G15" s="20">
        <v>0.05</v>
      </c>
      <c r="H15" s="17">
        <v>41548</v>
      </c>
      <c r="J15" s="12">
        <v>2.15</v>
      </c>
      <c r="K15" s="17">
        <v>41619</v>
      </c>
      <c r="M15" s="11"/>
    </row>
    <row r="16" spans="1:80">
      <c r="B16" s="13">
        <f t="shared" si="0"/>
        <v>12</v>
      </c>
      <c r="C16" s="18" t="s">
        <v>51</v>
      </c>
      <c r="D16" s="19" t="s">
        <v>52</v>
      </c>
      <c r="E16" s="20">
        <v>0.02</v>
      </c>
      <c r="F16" s="20">
        <v>0.02</v>
      </c>
      <c r="G16" s="20">
        <v>0.02</v>
      </c>
      <c r="H16" s="17">
        <v>41548</v>
      </c>
      <c r="J16" s="12" t="s">
        <v>240</v>
      </c>
      <c r="K16" s="17">
        <v>41865</v>
      </c>
      <c r="M16" s="11"/>
    </row>
    <row r="17" spans="2:13">
      <c r="B17" s="13">
        <f t="shared" si="0"/>
        <v>13</v>
      </c>
      <c r="C17" s="18" t="s">
        <v>53</v>
      </c>
      <c r="D17" s="19">
        <v>381</v>
      </c>
      <c r="E17" s="20">
        <v>0.05</v>
      </c>
      <c r="F17" s="20">
        <v>0.05</v>
      </c>
      <c r="G17" s="20">
        <v>0.05</v>
      </c>
      <c r="H17" s="17">
        <v>42034</v>
      </c>
      <c r="J17" s="12">
        <v>2.85</v>
      </c>
      <c r="K17" s="17">
        <v>41423</v>
      </c>
      <c r="M17" s="11"/>
    </row>
    <row r="18" spans="2:13">
      <c r="B18" s="13">
        <f t="shared" si="0"/>
        <v>14</v>
      </c>
      <c r="C18" s="18" t="s">
        <v>54</v>
      </c>
      <c r="D18" s="19">
        <v>910</v>
      </c>
      <c r="E18" s="20">
        <v>0.03</v>
      </c>
      <c r="F18" s="20">
        <v>0.03</v>
      </c>
      <c r="G18" s="20">
        <v>0.03</v>
      </c>
      <c r="H18" s="17">
        <v>41548</v>
      </c>
      <c r="J18" s="12"/>
      <c r="K18" s="11"/>
      <c r="M18" s="11"/>
    </row>
    <row r="19" spans="2:13">
      <c r="B19" s="13">
        <f t="shared" si="0"/>
        <v>15</v>
      </c>
      <c r="C19" s="18" t="s">
        <v>55</v>
      </c>
      <c r="D19" s="19" t="s">
        <v>56</v>
      </c>
      <c r="E19" s="20">
        <v>0.04</v>
      </c>
      <c r="F19" s="20">
        <v>0.04</v>
      </c>
      <c r="G19" s="20">
        <v>0.04</v>
      </c>
      <c r="H19" s="17">
        <v>41548</v>
      </c>
      <c r="J19" s="12">
        <v>2</v>
      </c>
      <c r="K19" s="17">
        <v>41929</v>
      </c>
      <c r="M19" s="11" t="s">
        <v>252</v>
      </c>
    </row>
    <row r="20" spans="2:13">
      <c r="B20" s="13">
        <f t="shared" si="0"/>
        <v>16</v>
      </c>
      <c r="C20" s="18" t="s">
        <v>57</v>
      </c>
      <c r="D20" s="19" t="s">
        <v>58</v>
      </c>
      <c r="E20" s="20">
        <v>0.03</v>
      </c>
      <c r="F20" s="20">
        <v>0.03</v>
      </c>
      <c r="G20" s="20">
        <v>0.03</v>
      </c>
      <c r="H20" s="17">
        <v>41548</v>
      </c>
      <c r="J20" s="34" t="s">
        <v>241</v>
      </c>
      <c r="K20" s="17">
        <v>41416</v>
      </c>
      <c r="M20" s="11"/>
    </row>
    <row r="21" spans="2:13">
      <c r="B21" s="7">
        <f t="shared" si="0"/>
        <v>17</v>
      </c>
      <c r="C21" s="21" t="s">
        <v>59</v>
      </c>
      <c r="D21" s="22"/>
      <c r="E21" s="23">
        <v>0.02</v>
      </c>
      <c r="F21" s="23">
        <v>0.03</v>
      </c>
      <c r="G21" s="23">
        <v>0.03</v>
      </c>
      <c r="H21" s="11"/>
      <c r="J21" s="12"/>
      <c r="K21" s="11"/>
      <c r="M21" s="11"/>
    </row>
    <row r="22" spans="2:13">
      <c r="B22" s="13">
        <f t="shared" si="0"/>
        <v>18</v>
      </c>
      <c r="C22" s="18" t="s">
        <v>60</v>
      </c>
      <c r="D22" s="19" t="s">
        <v>61</v>
      </c>
      <c r="E22" s="20">
        <v>0.05</v>
      </c>
      <c r="F22" s="20">
        <v>0.03</v>
      </c>
      <c r="G22" s="20">
        <v>0.03</v>
      </c>
      <c r="H22" s="17">
        <v>41548</v>
      </c>
      <c r="J22" s="12">
        <v>2.5</v>
      </c>
      <c r="K22" s="17">
        <v>41619</v>
      </c>
      <c r="M22" s="11"/>
    </row>
    <row r="23" spans="2:13">
      <c r="B23" s="7">
        <f t="shared" si="0"/>
        <v>19</v>
      </c>
      <c r="C23" s="21" t="s">
        <v>62</v>
      </c>
      <c r="D23" s="22"/>
      <c r="E23" s="23">
        <v>0.05</v>
      </c>
      <c r="F23" s="23">
        <v>0.05</v>
      </c>
      <c r="G23" s="23">
        <v>0.05</v>
      </c>
      <c r="H23" s="11"/>
      <c r="J23" s="12"/>
      <c r="K23" s="11"/>
      <c r="M23" s="11"/>
    </row>
    <row r="24" spans="2:13">
      <c r="B24" s="7">
        <f t="shared" si="0"/>
        <v>20</v>
      </c>
      <c r="C24" s="21" t="s">
        <v>63</v>
      </c>
      <c r="D24" s="22"/>
      <c r="E24" s="23">
        <v>0.03</v>
      </c>
      <c r="F24" s="23">
        <v>0.03</v>
      </c>
      <c r="G24" s="23">
        <v>0.03</v>
      </c>
      <c r="H24" s="17">
        <v>41381</v>
      </c>
      <c r="J24" s="34" t="s">
        <v>242</v>
      </c>
      <c r="K24" s="17">
        <v>41381</v>
      </c>
      <c r="M24" s="11" t="s">
        <v>64</v>
      </c>
    </row>
    <row r="25" spans="2:13">
      <c r="B25" s="7">
        <f t="shared" si="0"/>
        <v>21</v>
      </c>
      <c r="C25" s="21" t="s">
        <v>65</v>
      </c>
      <c r="D25" s="22"/>
      <c r="E25" s="23">
        <v>0.02</v>
      </c>
      <c r="F25" s="23">
        <v>0.02</v>
      </c>
      <c r="G25" s="23">
        <v>0.02</v>
      </c>
      <c r="H25" s="11"/>
      <c r="J25" s="12"/>
      <c r="K25" s="11"/>
      <c r="M25" s="11"/>
    </row>
    <row r="26" spans="2:13">
      <c r="B26" s="13">
        <f t="shared" si="0"/>
        <v>22</v>
      </c>
      <c r="C26" s="18" t="s">
        <v>66</v>
      </c>
      <c r="D26" s="19" t="s">
        <v>67</v>
      </c>
      <c r="E26" s="20">
        <v>0.03</v>
      </c>
      <c r="F26" s="20">
        <v>0.03</v>
      </c>
      <c r="G26" s="20">
        <v>0.03</v>
      </c>
      <c r="H26" s="17">
        <v>41548</v>
      </c>
      <c r="J26" s="12" t="s">
        <v>243</v>
      </c>
      <c r="K26" s="17">
        <v>41619</v>
      </c>
      <c r="M26" s="11"/>
    </row>
    <row r="27" spans="2:13">
      <c r="B27" s="13">
        <f t="shared" si="0"/>
        <v>23</v>
      </c>
      <c r="C27" s="18" t="s">
        <v>68</v>
      </c>
      <c r="D27" s="19" t="s">
        <v>69</v>
      </c>
      <c r="E27" s="20">
        <v>0.05</v>
      </c>
      <c r="F27" s="20">
        <v>0.04</v>
      </c>
      <c r="G27" s="20">
        <v>0.03</v>
      </c>
      <c r="H27" s="17">
        <v>41548</v>
      </c>
      <c r="J27" s="12">
        <v>2.85</v>
      </c>
      <c r="K27" s="17">
        <v>41933</v>
      </c>
      <c r="M27" s="11"/>
    </row>
    <row r="28" spans="2:13">
      <c r="B28" s="7">
        <f t="shared" si="0"/>
        <v>24</v>
      </c>
      <c r="C28" s="21" t="s">
        <v>70</v>
      </c>
      <c r="D28" s="22"/>
      <c r="E28" s="23">
        <v>0.03</v>
      </c>
      <c r="F28" s="23">
        <v>0.03</v>
      </c>
      <c r="G28" s="23">
        <v>0.03</v>
      </c>
      <c r="H28" s="11"/>
      <c r="J28" s="12"/>
      <c r="K28" s="11"/>
      <c r="M28" s="11"/>
    </row>
    <row r="29" spans="2:13">
      <c r="B29" s="7">
        <f t="shared" si="0"/>
        <v>25</v>
      </c>
      <c r="C29" s="21" t="s">
        <v>71</v>
      </c>
      <c r="D29" s="22"/>
      <c r="E29" s="23">
        <v>0.05</v>
      </c>
      <c r="F29" s="23">
        <v>0.05</v>
      </c>
      <c r="G29" s="23">
        <v>0.05</v>
      </c>
      <c r="H29" s="11"/>
      <c r="J29" s="12">
        <v>2.8</v>
      </c>
      <c r="K29" s="17">
        <v>41535</v>
      </c>
      <c r="M29" s="11"/>
    </row>
    <row r="30" spans="2:13">
      <c r="B30" s="7">
        <f t="shared" si="0"/>
        <v>26</v>
      </c>
      <c r="C30" s="21" t="s">
        <v>72</v>
      </c>
      <c r="D30" s="22"/>
      <c r="E30" s="23">
        <v>0.03</v>
      </c>
      <c r="F30" s="23">
        <v>0.05</v>
      </c>
      <c r="G30" s="23">
        <v>0.05</v>
      </c>
      <c r="H30" s="11"/>
      <c r="J30" s="12"/>
      <c r="K30" s="11"/>
      <c r="M30" s="11"/>
    </row>
    <row r="31" spans="2:13">
      <c r="B31" s="13">
        <f t="shared" si="0"/>
        <v>27</v>
      </c>
      <c r="C31" s="18" t="s">
        <v>73</v>
      </c>
      <c r="D31" s="19" t="s">
        <v>74</v>
      </c>
      <c r="E31" s="20">
        <v>0.03</v>
      </c>
      <c r="F31" s="20">
        <v>0.03</v>
      </c>
      <c r="G31" s="20">
        <v>0.03</v>
      </c>
      <c r="H31" s="17">
        <v>41548</v>
      </c>
      <c r="J31" s="12">
        <v>2.25</v>
      </c>
      <c r="K31" s="17">
        <v>41402</v>
      </c>
      <c r="M31" s="11"/>
    </row>
    <row r="32" spans="2:13">
      <c r="B32" s="7">
        <f t="shared" si="0"/>
        <v>28</v>
      </c>
      <c r="C32" s="21" t="s">
        <v>75</v>
      </c>
      <c r="D32" s="22"/>
      <c r="E32" s="23">
        <v>0.02</v>
      </c>
      <c r="F32" s="23">
        <v>0.02</v>
      </c>
      <c r="G32" s="23">
        <v>0.02</v>
      </c>
      <c r="H32" s="11"/>
      <c r="J32" s="12">
        <v>2.85</v>
      </c>
      <c r="K32" s="17">
        <v>41535</v>
      </c>
      <c r="M32" s="11"/>
    </row>
    <row r="33" spans="2:13">
      <c r="B33" s="13">
        <f t="shared" si="0"/>
        <v>29</v>
      </c>
      <c r="C33" s="18" t="s">
        <v>76</v>
      </c>
      <c r="D33" s="19" t="s">
        <v>77</v>
      </c>
      <c r="E33" s="20">
        <v>0.05</v>
      </c>
      <c r="F33" s="20">
        <v>0.05</v>
      </c>
      <c r="G33" s="20">
        <v>0.05</v>
      </c>
      <c r="H33" s="17">
        <v>41548</v>
      </c>
      <c r="J33" s="12">
        <v>2</v>
      </c>
      <c r="K33" s="17">
        <v>41933</v>
      </c>
      <c r="M33" s="11"/>
    </row>
    <row r="34" spans="2:13">
      <c r="B34" s="13">
        <f t="shared" si="0"/>
        <v>30</v>
      </c>
      <c r="C34" s="18" t="s">
        <v>78</v>
      </c>
      <c r="D34" s="19" t="s">
        <v>79</v>
      </c>
      <c r="E34" s="20">
        <v>0.03</v>
      </c>
      <c r="F34" s="20">
        <v>0.03</v>
      </c>
      <c r="G34" s="20">
        <v>0.03</v>
      </c>
      <c r="H34" s="17">
        <v>41548</v>
      </c>
      <c r="J34" s="12" t="s">
        <v>243</v>
      </c>
      <c r="K34" s="11"/>
      <c r="M34" s="11"/>
    </row>
    <row r="35" spans="2:13">
      <c r="B35" s="25">
        <f>B34+1</f>
        <v>31</v>
      </c>
      <c r="C35" s="31" t="s">
        <v>377</v>
      </c>
      <c r="D35" s="32"/>
      <c r="E35" s="33">
        <v>0.05</v>
      </c>
      <c r="F35" s="33">
        <v>0.05</v>
      </c>
      <c r="G35" s="33">
        <v>0.05</v>
      </c>
      <c r="H35" s="17">
        <v>42034</v>
      </c>
      <c r="J35" s="12" t="s">
        <v>243</v>
      </c>
      <c r="K35" s="17">
        <v>42034</v>
      </c>
      <c r="M35" s="11"/>
    </row>
    <row r="36" spans="2:13">
      <c r="B36" s="7">
        <f>B35+1</f>
        <v>32</v>
      </c>
      <c r="C36" s="21" t="s">
        <v>80</v>
      </c>
      <c r="D36" s="22"/>
      <c r="E36" s="23">
        <v>0.05</v>
      </c>
      <c r="F36" s="23">
        <v>0.05</v>
      </c>
      <c r="G36" s="23">
        <v>0.05</v>
      </c>
      <c r="H36" s="11"/>
      <c r="J36" s="12"/>
      <c r="K36" s="11"/>
      <c r="M36" s="11"/>
    </row>
    <row r="37" spans="2:13">
      <c r="B37" s="13">
        <f t="shared" si="0"/>
        <v>33</v>
      </c>
      <c r="C37" s="18" t="s">
        <v>81</v>
      </c>
      <c r="D37" s="19" t="s">
        <v>82</v>
      </c>
      <c r="E37" s="20">
        <v>0.03</v>
      </c>
      <c r="F37" s="20">
        <v>0.03</v>
      </c>
      <c r="G37" s="20">
        <v>0.05</v>
      </c>
      <c r="H37" s="17">
        <v>41548</v>
      </c>
      <c r="J37" s="12">
        <v>2.6</v>
      </c>
      <c r="K37" s="17">
        <v>41876</v>
      </c>
      <c r="M37" s="11" t="s">
        <v>83</v>
      </c>
    </row>
    <row r="38" spans="2:13">
      <c r="B38" s="13">
        <f t="shared" si="0"/>
        <v>34</v>
      </c>
      <c r="C38" s="18" t="s">
        <v>84</v>
      </c>
      <c r="D38" s="19">
        <v>387</v>
      </c>
      <c r="E38" s="20">
        <v>0.03</v>
      </c>
      <c r="F38" s="20">
        <v>0.03</v>
      </c>
      <c r="G38" s="20">
        <v>0.03</v>
      </c>
      <c r="H38" s="17">
        <v>41548</v>
      </c>
      <c r="J38" s="12"/>
      <c r="K38" s="11"/>
      <c r="M38" s="11"/>
    </row>
    <row r="39" spans="2:13">
      <c r="B39" s="13">
        <f t="shared" si="0"/>
        <v>35</v>
      </c>
      <c r="C39" s="18" t="s">
        <v>85</v>
      </c>
      <c r="D39" s="19"/>
      <c r="E39" s="20">
        <v>0.03</v>
      </c>
      <c r="F39" s="20">
        <v>0.05</v>
      </c>
      <c r="G39" s="20">
        <v>0.05</v>
      </c>
      <c r="H39" s="17">
        <v>41557</v>
      </c>
      <c r="J39" s="12" t="s">
        <v>243</v>
      </c>
      <c r="K39" s="17">
        <v>41556</v>
      </c>
      <c r="M39" s="11"/>
    </row>
    <row r="40" spans="2:13">
      <c r="B40" s="7">
        <f t="shared" si="0"/>
        <v>36</v>
      </c>
      <c r="C40" s="21" t="s">
        <v>86</v>
      </c>
      <c r="D40" s="22"/>
      <c r="E40" s="23">
        <v>0.03</v>
      </c>
      <c r="F40" s="23">
        <v>0.03</v>
      </c>
      <c r="G40" s="23">
        <v>0.03</v>
      </c>
      <c r="H40" s="11"/>
      <c r="J40" s="12"/>
      <c r="K40" s="11"/>
      <c r="M40" s="11"/>
    </row>
    <row r="41" spans="2:13">
      <c r="B41" s="7">
        <f t="shared" si="0"/>
        <v>37</v>
      </c>
      <c r="C41" s="21" t="s">
        <v>87</v>
      </c>
      <c r="D41" s="22"/>
      <c r="E41" s="23">
        <v>0.04</v>
      </c>
      <c r="F41" s="23">
        <v>0.04</v>
      </c>
      <c r="G41" s="23">
        <v>0.04</v>
      </c>
      <c r="H41" s="11"/>
      <c r="J41" s="12" t="s">
        <v>244</v>
      </c>
      <c r="K41" s="17">
        <v>41688</v>
      </c>
      <c r="M41" s="11"/>
    </row>
    <row r="42" spans="2:13">
      <c r="B42" s="7">
        <f t="shared" si="0"/>
        <v>38</v>
      </c>
      <c r="C42" s="21" t="s">
        <v>88</v>
      </c>
      <c r="D42" s="22"/>
      <c r="E42" s="23">
        <v>0.03</v>
      </c>
      <c r="F42" s="23">
        <v>0.03</v>
      </c>
      <c r="G42" s="23">
        <v>0.03</v>
      </c>
      <c r="H42" s="11"/>
      <c r="J42" s="12"/>
      <c r="K42" s="11"/>
      <c r="M42" s="11"/>
    </row>
    <row r="43" spans="2:13">
      <c r="B43" s="13">
        <f t="shared" si="0"/>
        <v>39</v>
      </c>
      <c r="C43" s="18" t="s">
        <v>89</v>
      </c>
      <c r="D43" s="19" t="s">
        <v>90</v>
      </c>
      <c r="E43" s="20">
        <v>0.03</v>
      </c>
      <c r="F43" s="20">
        <v>0.05</v>
      </c>
      <c r="G43" s="20">
        <v>0.03</v>
      </c>
      <c r="H43" s="17">
        <v>41548</v>
      </c>
      <c r="J43" s="12"/>
      <c r="K43" s="11"/>
      <c r="M43" s="11"/>
    </row>
    <row r="44" spans="2:13">
      <c r="B44" s="13">
        <f t="shared" si="0"/>
        <v>40</v>
      </c>
      <c r="C44" s="18" t="s">
        <v>91</v>
      </c>
      <c r="D44" s="19">
        <v>569</v>
      </c>
      <c r="E44" s="20">
        <v>0.05</v>
      </c>
      <c r="F44" s="20">
        <v>0.03</v>
      </c>
      <c r="G44" s="20">
        <v>0.05</v>
      </c>
      <c r="H44" s="17">
        <v>41548</v>
      </c>
      <c r="J44" s="12">
        <v>2.15</v>
      </c>
      <c r="K44" s="17">
        <v>41416</v>
      </c>
      <c r="M44" s="11"/>
    </row>
    <row r="45" spans="2:13">
      <c r="B45" s="7">
        <f t="shared" si="0"/>
        <v>41</v>
      </c>
      <c r="C45" s="21" t="s">
        <v>92</v>
      </c>
      <c r="D45" s="22"/>
      <c r="E45" s="23">
        <v>0.03</v>
      </c>
      <c r="F45" s="23">
        <v>0.03</v>
      </c>
      <c r="G45" s="23">
        <v>0.03</v>
      </c>
      <c r="H45" s="11"/>
      <c r="J45" s="12"/>
      <c r="K45" s="11"/>
      <c r="M45" s="11"/>
    </row>
    <row r="46" spans="2:13">
      <c r="B46" s="13">
        <f t="shared" si="0"/>
        <v>42</v>
      </c>
      <c r="C46" s="18" t="s">
        <v>93</v>
      </c>
      <c r="D46" s="19">
        <v>2122</v>
      </c>
      <c r="E46" s="20">
        <v>0.02</v>
      </c>
      <c r="F46" s="20">
        <v>0.02</v>
      </c>
      <c r="G46" s="20">
        <v>0.03</v>
      </c>
      <c r="H46" s="17">
        <v>41548</v>
      </c>
      <c r="J46" s="12">
        <v>2.95</v>
      </c>
      <c r="K46" s="17">
        <v>41933</v>
      </c>
      <c r="M46" s="11"/>
    </row>
    <row r="47" spans="2:13">
      <c r="B47" s="13">
        <f t="shared" si="0"/>
        <v>43</v>
      </c>
      <c r="C47" s="18" t="s">
        <v>94</v>
      </c>
      <c r="D47" s="19" t="s">
        <v>95</v>
      </c>
      <c r="E47" s="20">
        <v>0.04</v>
      </c>
      <c r="F47" s="20">
        <v>0.04</v>
      </c>
      <c r="G47" s="20">
        <v>0.04</v>
      </c>
      <c r="H47" s="17">
        <v>41548</v>
      </c>
      <c r="J47" s="12" t="s">
        <v>240</v>
      </c>
      <c r="K47" s="17">
        <v>41619</v>
      </c>
      <c r="M47" s="11"/>
    </row>
    <row r="48" spans="2:13">
      <c r="B48" s="7">
        <f t="shared" si="0"/>
        <v>44</v>
      </c>
      <c r="C48" s="21" t="s">
        <v>96</v>
      </c>
      <c r="D48" s="22"/>
      <c r="E48" s="23">
        <v>0.03</v>
      </c>
      <c r="F48" s="23">
        <v>0.03</v>
      </c>
      <c r="G48" s="23">
        <v>0.03</v>
      </c>
      <c r="H48" s="11"/>
      <c r="J48" s="12"/>
      <c r="K48" s="11"/>
      <c r="M48" s="11"/>
    </row>
    <row r="49" spans="2:13">
      <c r="B49" s="13">
        <f t="shared" si="0"/>
        <v>45</v>
      </c>
      <c r="C49" s="18" t="s">
        <v>97</v>
      </c>
      <c r="D49" s="19">
        <v>1261</v>
      </c>
      <c r="E49" s="20">
        <v>0.03</v>
      </c>
      <c r="F49" s="20">
        <v>0.03</v>
      </c>
      <c r="G49" s="20">
        <v>0.03</v>
      </c>
      <c r="H49" s="17">
        <v>41548</v>
      </c>
      <c r="J49" s="12"/>
      <c r="K49" s="11"/>
      <c r="M49" s="11"/>
    </row>
    <row r="50" spans="2:13">
      <c r="B50" s="13">
        <f t="shared" si="0"/>
        <v>46</v>
      </c>
      <c r="C50" s="18" t="s">
        <v>98</v>
      </c>
      <c r="D50" s="19" t="s">
        <v>99</v>
      </c>
      <c r="E50" s="20">
        <v>0.05</v>
      </c>
      <c r="F50" s="20">
        <v>0.03</v>
      </c>
      <c r="G50" s="20">
        <v>0.03</v>
      </c>
      <c r="H50" s="17">
        <v>41548</v>
      </c>
      <c r="J50" s="12">
        <v>2.2000000000000002</v>
      </c>
      <c r="K50" s="17">
        <v>41619</v>
      </c>
      <c r="M50" s="11"/>
    </row>
    <row r="51" spans="2:13">
      <c r="B51" s="7">
        <f>B50+1</f>
        <v>47</v>
      </c>
      <c r="C51" s="21" t="s">
        <v>100</v>
      </c>
      <c r="D51" s="22"/>
      <c r="E51" s="23">
        <v>0.05</v>
      </c>
      <c r="F51" s="23">
        <v>0.05</v>
      </c>
      <c r="G51" s="23">
        <v>0.05</v>
      </c>
      <c r="H51" s="11"/>
      <c r="J51" s="12">
        <v>2.9</v>
      </c>
      <c r="K51" s="17">
        <v>41619</v>
      </c>
      <c r="M51" s="11"/>
    </row>
    <row r="52" spans="2:13">
      <c r="B52" s="13">
        <f>B51+1</f>
        <v>48</v>
      </c>
      <c r="C52" s="18" t="s">
        <v>245</v>
      </c>
      <c r="D52" s="19" t="s">
        <v>101</v>
      </c>
      <c r="E52" s="20">
        <v>2.5000000000000001E-2</v>
      </c>
      <c r="F52" s="20">
        <v>0.02</v>
      </c>
      <c r="G52" s="20">
        <v>2.5000000000000001E-2</v>
      </c>
      <c r="H52" s="17">
        <v>41548</v>
      </c>
      <c r="J52" s="12">
        <v>2.85</v>
      </c>
      <c r="K52" s="17">
        <v>41954</v>
      </c>
      <c r="M52" s="11"/>
    </row>
    <row r="53" spans="2:13">
      <c r="B53" s="13">
        <f t="shared" si="0"/>
        <v>49</v>
      </c>
      <c r="C53" s="18" t="s">
        <v>102</v>
      </c>
      <c r="D53" s="19" t="s">
        <v>103</v>
      </c>
      <c r="E53" s="20">
        <v>0.03</v>
      </c>
      <c r="F53" s="20">
        <v>0.03</v>
      </c>
      <c r="G53" s="20">
        <v>0.03</v>
      </c>
      <c r="H53" s="17">
        <v>41548</v>
      </c>
      <c r="J53" s="12">
        <v>2.2000000000000002</v>
      </c>
      <c r="K53" s="17">
        <v>41927</v>
      </c>
      <c r="M53" s="11"/>
    </row>
    <row r="54" spans="2:13">
      <c r="B54" s="7">
        <f t="shared" si="0"/>
        <v>50</v>
      </c>
      <c r="C54" s="21" t="s">
        <v>104</v>
      </c>
      <c r="D54" s="22"/>
      <c r="E54" s="23">
        <v>0.03</v>
      </c>
      <c r="F54" s="23">
        <v>0.02</v>
      </c>
      <c r="G54" s="23">
        <v>0.05</v>
      </c>
      <c r="H54" s="11"/>
      <c r="J54" s="12"/>
      <c r="K54" s="11"/>
      <c r="M54" s="11"/>
    </row>
    <row r="55" spans="2:13">
      <c r="B55" s="7">
        <f t="shared" si="0"/>
        <v>51</v>
      </c>
      <c r="C55" s="21" t="s">
        <v>105</v>
      </c>
      <c r="D55" s="22"/>
      <c r="E55" s="23">
        <v>0.03</v>
      </c>
      <c r="F55" s="23">
        <v>0.03</v>
      </c>
      <c r="G55" s="23">
        <v>0.03</v>
      </c>
      <c r="H55" s="11"/>
      <c r="J55" s="12"/>
      <c r="K55" s="11"/>
      <c r="M55" s="11"/>
    </row>
    <row r="56" spans="2:13">
      <c r="B56" s="13">
        <f t="shared" si="0"/>
        <v>52</v>
      </c>
      <c r="C56" s="18" t="s">
        <v>106</v>
      </c>
      <c r="D56" s="19" t="s">
        <v>107</v>
      </c>
      <c r="E56" s="20">
        <v>0.02</v>
      </c>
      <c r="F56" s="20">
        <v>0.02</v>
      </c>
      <c r="G56" s="20">
        <v>0.02</v>
      </c>
      <c r="H56" s="17">
        <v>41548</v>
      </c>
      <c r="J56" s="12">
        <v>2.8</v>
      </c>
      <c r="K56" s="17">
        <v>42034</v>
      </c>
      <c r="M56" s="11"/>
    </row>
    <row r="57" spans="2:13">
      <c r="B57" s="7">
        <f t="shared" si="0"/>
        <v>53</v>
      </c>
      <c r="C57" s="21" t="s">
        <v>108</v>
      </c>
      <c r="D57" s="22"/>
      <c r="E57" s="23">
        <v>0.03</v>
      </c>
      <c r="F57" s="23">
        <v>0.03</v>
      </c>
      <c r="G57" s="23">
        <v>0.03</v>
      </c>
      <c r="H57" s="11"/>
      <c r="J57" s="12"/>
      <c r="K57" s="11"/>
      <c r="M57" s="11"/>
    </row>
    <row r="58" spans="2:13">
      <c r="B58" s="13">
        <f t="shared" si="0"/>
        <v>54</v>
      </c>
      <c r="C58" s="18" t="s">
        <v>109</v>
      </c>
      <c r="D58" s="19" t="s">
        <v>110</v>
      </c>
      <c r="E58" s="20">
        <v>0.03</v>
      </c>
      <c r="F58" s="20">
        <v>0.03</v>
      </c>
      <c r="G58" s="20">
        <v>0.03</v>
      </c>
      <c r="H58" s="17">
        <v>41548</v>
      </c>
      <c r="J58" s="12">
        <v>3.55</v>
      </c>
      <c r="K58" s="17">
        <v>41773</v>
      </c>
      <c r="M58" s="11"/>
    </row>
    <row r="59" spans="2:13">
      <c r="B59" s="13">
        <f t="shared" si="0"/>
        <v>55</v>
      </c>
      <c r="C59" s="18" t="s">
        <v>111</v>
      </c>
      <c r="D59" s="19" t="s">
        <v>112</v>
      </c>
      <c r="E59" s="20">
        <v>0.03</v>
      </c>
      <c r="F59" s="20">
        <v>0.03</v>
      </c>
      <c r="G59" s="20">
        <v>0.03</v>
      </c>
      <c r="H59" s="17">
        <v>41548</v>
      </c>
      <c r="J59" s="12">
        <v>2.5</v>
      </c>
      <c r="K59" s="17">
        <v>42034</v>
      </c>
      <c r="M59" s="11"/>
    </row>
    <row r="60" spans="2:13">
      <c r="B60" s="13">
        <f t="shared" si="0"/>
        <v>56</v>
      </c>
      <c r="C60" s="18" t="s">
        <v>113</v>
      </c>
      <c r="D60" s="19" t="s">
        <v>114</v>
      </c>
      <c r="E60" s="20">
        <v>0.04</v>
      </c>
      <c r="F60" s="20">
        <v>0.02</v>
      </c>
      <c r="G60" s="20">
        <v>0.04</v>
      </c>
      <c r="H60" s="17">
        <v>41548</v>
      </c>
      <c r="J60" s="12"/>
      <c r="K60" s="11"/>
      <c r="M60" s="11"/>
    </row>
    <row r="61" spans="2:13">
      <c r="B61" s="13">
        <f t="shared" si="0"/>
        <v>57</v>
      </c>
      <c r="C61" s="18" t="s">
        <v>115</v>
      </c>
      <c r="D61" s="19" t="s">
        <v>116</v>
      </c>
      <c r="E61" s="20">
        <v>0.04</v>
      </c>
      <c r="F61" s="20">
        <v>0.04</v>
      </c>
      <c r="G61" s="20">
        <v>0.04</v>
      </c>
      <c r="H61" s="17">
        <v>41548</v>
      </c>
      <c r="J61" s="12">
        <v>2</v>
      </c>
      <c r="K61" s="17">
        <v>41611</v>
      </c>
      <c r="M61" s="11"/>
    </row>
    <row r="62" spans="2:13">
      <c r="B62" s="13">
        <f t="shared" si="0"/>
        <v>58</v>
      </c>
      <c r="C62" s="18" t="s">
        <v>117</v>
      </c>
      <c r="D62" s="19" t="s">
        <v>118</v>
      </c>
      <c r="E62" s="20">
        <v>0.05</v>
      </c>
      <c r="F62" s="20">
        <v>0.05</v>
      </c>
      <c r="G62" s="20">
        <v>0.05</v>
      </c>
      <c r="H62" s="17">
        <v>41548</v>
      </c>
      <c r="J62" s="12">
        <v>2.5</v>
      </c>
      <c r="K62" s="17">
        <v>41890</v>
      </c>
      <c r="M62" s="11" t="s">
        <v>119</v>
      </c>
    </row>
    <row r="63" spans="2:13">
      <c r="B63" s="7">
        <f t="shared" si="0"/>
        <v>59</v>
      </c>
      <c r="C63" s="21" t="s">
        <v>120</v>
      </c>
      <c r="D63" s="22"/>
      <c r="E63" s="23">
        <v>0.03</v>
      </c>
      <c r="F63" s="23">
        <v>0.05</v>
      </c>
      <c r="G63" s="23">
        <v>0.05</v>
      </c>
      <c r="H63" s="17">
        <v>41402</v>
      </c>
      <c r="J63" s="12" t="s">
        <v>246</v>
      </c>
      <c r="K63" s="17">
        <v>41402</v>
      </c>
      <c r="M63" s="11"/>
    </row>
    <row r="64" spans="2:13">
      <c r="B64" s="7">
        <f t="shared" si="0"/>
        <v>60</v>
      </c>
      <c r="C64" s="21" t="s">
        <v>121</v>
      </c>
      <c r="D64" s="22"/>
      <c r="E64" s="23">
        <v>0.03</v>
      </c>
      <c r="F64" s="23">
        <v>0.03</v>
      </c>
      <c r="G64" s="23">
        <v>0.03</v>
      </c>
      <c r="H64" s="11"/>
      <c r="J64" s="12"/>
      <c r="K64" s="11"/>
      <c r="M64" s="11"/>
    </row>
    <row r="65" spans="2:14">
      <c r="B65" s="13">
        <f t="shared" si="0"/>
        <v>61</v>
      </c>
      <c r="C65" s="18" t="s">
        <v>122</v>
      </c>
      <c r="D65" s="19">
        <v>918</v>
      </c>
      <c r="E65" s="20">
        <v>0.03</v>
      </c>
      <c r="F65" s="20">
        <v>0.03</v>
      </c>
      <c r="G65" s="20">
        <v>0.03</v>
      </c>
      <c r="H65" s="17">
        <v>41548</v>
      </c>
      <c r="J65" s="12">
        <v>2</v>
      </c>
      <c r="K65" s="17">
        <v>41865</v>
      </c>
      <c r="M65" s="11"/>
    </row>
    <row r="66" spans="2:14">
      <c r="B66" s="13">
        <f t="shared" si="0"/>
        <v>62</v>
      </c>
      <c r="C66" s="18" t="s">
        <v>123</v>
      </c>
      <c r="D66" s="19">
        <v>1127</v>
      </c>
      <c r="E66" s="20">
        <v>0.02</v>
      </c>
      <c r="F66" s="20">
        <v>0.02</v>
      </c>
      <c r="G66" s="20">
        <v>0.02</v>
      </c>
      <c r="H66" s="17">
        <v>41548</v>
      </c>
      <c r="J66" s="12">
        <v>2.85</v>
      </c>
      <c r="K66" s="17">
        <v>41933</v>
      </c>
      <c r="M66" s="11"/>
    </row>
    <row r="67" spans="2:14">
      <c r="B67" s="7">
        <f t="shared" si="0"/>
        <v>63</v>
      </c>
      <c r="C67" s="21" t="s">
        <v>124</v>
      </c>
      <c r="D67" s="22"/>
      <c r="E67" s="23">
        <v>0.03</v>
      </c>
      <c r="F67" s="23">
        <v>0.03</v>
      </c>
      <c r="G67" s="23">
        <v>0.05</v>
      </c>
      <c r="H67" s="11"/>
      <c r="J67" s="12"/>
      <c r="K67" s="11"/>
      <c r="M67" s="11"/>
    </row>
    <row r="68" spans="2:14">
      <c r="B68" s="13">
        <f t="shared" si="0"/>
        <v>64</v>
      </c>
      <c r="C68" s="18" t="s">
        <v>125</v>
      </c>
      <c r="D68" s="19" t="s">
        <v>126</v>
      </c>
      <c r="E68" s="20">
        <v>0.05</v>
      </c>
      <c r="F68" s="20">
        <v>0.05</v>
      </c>
      <c r="G68" s="20">
        <v>0.05</v>
      </c>
      <c r="H68" s="17">
        <v>41548</v>
      </c>
      <c r="J68" s="12" t="s">
        <v>240</v>
      </c>
      <c r="K68" s="17">
        <v>41865</v>
      </c>
      <c r="M68" s="11"/>
    </row>
    <row r="69" spans="2:14">
      <c r="B69" s="13">
        <f t="shared" si="0"/>
        <v>65</v>
      </c>
      <c r="C69" s="18" t="s">
        <v>127</v>
      </c>
      <c r="D69" s="19">
        <v>723</v>
      </c>
      <c r="E69" s="20">
        <v>0.05</v>
      </c>
      <c r="F69" s="20">
        <v>0.02</v>
      </c>
      <c r="G69" s="20">
        <v>0.05</v>
      </c>
      <c r="H69" s="17">
        <v>41548</v>
      </c>
      <c r="J69" s="12" t="s">
        <v>247</v>
      </c>
      <c r="K69" s="17">
        <v>41619</v>
      </c>
      <c r="M69" s="11"/>
    </row>
    <row r="70" spans="2:14">
      <c r="B70" s="13">
        <f t="shared" si="0"/>
        <v>66</v>
      </c>
      <c r="C70" s="18" t="s">
        <v>128</v>
      </c>
      <c r="D70" s="19" t="s">
        <v>129</v>
      </c>
      <c r="E70" s="20">
        <v>0.03</v>
      </c>
      <c r="F70" s="20">
        <v>0.03</v>
      </c>
      <c r="G70" s="20">
        <v>0.03</v>
      </c>
      <c r="H70" s="17">
        <v>41548</v>
      </c>
      <c r="J70" s="12">
        <v>2.5</v>
      </c>
      <c r="K70" s="17">
        <v>41535</v>
      </c>
      <c r="M70" s="11"/>
    </row>
    <row r="71" spans="2:14">
      <c r="B71" s="7">
        <f t="shared" si="0"/>
        <v>67</v>
      </c>
      <c r="C71" s="21" t="s">
        <v>130</v>
      </c>
      <c r="D71" s="22"/>
      <c r="E71" s="23">
        <v>2.5000000000000001E-2</v>
      </c>
      <c r="F71" s="23">
        <v>2.5000000000000001E-2</v>
      </c>
      <c r="G71" s="23">
        <v>2.5000000000000001E-2</v>
      </c>
      <c r="H71" s="11"/>
      <c r="J71" s="12"/>
      <c r="K71" s="11"/>
      <c r="M71" s="11"/>
    </row>
    <row r="72" spans="2:14">
      <c r="B72" s="13">
        <f t="shared" si="0"/>
        <v>68</v>
      </c>
      <c r="C72" s="18" t="s">
        <v>131</v>
      </c>
      <c r="D72" s="19">
        <v>724</v>
      </c>
      <c r="E72" s="20">
        <v>0.05</v>
      </c>
      <c r="F72" s="20">
        <v>0.04</v>
      </c>
      <c r="G72" s="20">
        <v>0.04</v>
      </c>
      <c r="H72" s="17">
        <v>41548</v>
      </c>
      <c r="J72" s="12" t="s">
        <v>132</v>
      </c>
      <c r="K72" s="17">
        <v>41619</v>
      </c>
      <c r="M72" s="11"/>
    </row>
    <row r="73" spans="2:14">
      <c r="B73" s="13">
        <f t="shared" ref="B73:B136" si="1">B72+1</f>
        <v>69</v>
      </c>
      <c r="C73" s="18" t="s">
        <v>133</v>
      </c>
      <c r="D73" s="19">
        <v>391</v>
      </c>
      <c r="E73" s="20">
        <v>0.05</v>
      </c>
      <c r="F73" s="20">
        <v>0.05</v>
      </c>
      <c r="G73" s="20">
        <v>0.05</v>
      </c>
      <c r="H73" s="17">
        <v>41548</v>
      </c>
      <c r="J73" s="12">
        <v>2.5</v>
      </c>
      <c r="K73" s="17">
        <v>41535</v>
      </c>
      <c r="M73" s="11" t="s">
        <v>134</v>
      </c>
    </row>
    <row r="74" spans="2:14">
      <c r="B74" s="7">
        <f t="shared" si="1"/>
        <v>70</v>
      </c>
      <c r="C74" s="21" t="s">
        <v>135</v>
      </c>
      <c r="D74" s="22"/>
      <c r="E74" s="23">
        <v>2.5000000000000001E-2</v>
      </c>
      <c r="F74" s="23">
        <v>2.5000000000000001E-2</v>
      </c>
      <c r="G74" s="23">
        <v>2.5000000000000001E-2</v>
      </c>
      <c r="H74" s="11"/>
      <c r="J74" s="12" t="s">
        <v>243</v>
      </c>
      <c r="K74" s="17">
        <v>41619</v>
      </c>
      <c r="M74" s="11"/>
    </row>
    <row r="75" spans="2:14">
      <c r="B75" s="13">
        <f t="shared" si="1"/>
        <v>71</v>
      </c>
      <c r="C75" s="18" t="s">
        <v>136</v>
      </c>
      <c r="D75" s="19">
        <v>392</v>
      </c>
      <c r="E75" s="20">
        <v>0.02</v>
      </c>
      <c r="F75" s="20">
        <v>0.02</v>
      </c>
      <c r="G75" s="20">
        <v>0.02</v>
      </c>
      <c r="H75" s="17">
        <v>41548</v>
      </c>
      <c r="J75" s="12">
        <v>2.2000000000000002</v>
      </c>
      <c r="K75" s="17">
        <v>41865</v>
      </c>
      <c r="M75" s="11"/>
    </row>
    <row r="76" spans="2:14">
      <c r="B76" s="13">
        <f t="shared" si="1"/>
        <v>72</v>
      </c>
      <c r="C76" s="18" t="s">
        <v>137</v>
      </c>
      <c r="D76" s="19">
        <v>1264</v>
      </c>
      <c r="E76" s="20">
        <v>0.03</v>
      </c>
      <c r="F76" s="20">
        <v>0.03</v>
      </c>
      <c r="G76" s="20">
        <v>0.03</v>
      </c>
      <c r="H76" s="17">
        <v>41548</v>
      </c>
      <c r="J76" s="12"/>
      <c r="K76" s="11"/>
      <c r="M76" s="11"/>
    </row>
    <row r="77" spans="2:14">
      <c r="B77" s="13">
        <f t="shared" si="1"/>
        <v>73</v>
      </c>
      <c r="C77" s="18" t="s">
        <v>138</v>
      </c>
      <c r="D77" s="19">
        <v>393</v>
      </c>
      <c r="E77" s="20">
        <v>0.02</v>
      </c>
      <c r="F77" s="20">
        <v>0.02</v>
      </c>
      <c r="G77" s="20">
        <v>0.02</v>
      </c>
      <c r="H77" s="17">
        <v>41548</v>
      </c>
      <c r="J77" s="12">
        <v>1.9</v>
      </c>
      <c r="K77" s="17">
        <v>41403</v>
      </c>
      <c r="M77" s="11"/>
    </row>
    <row r="78" spans="2:14">
      <c r="B78" s="13">
        <f t="shared" si="1"/>
        <v>74</v>
      </c>
      <c r="C78" s="18" t="s">
        <v>139</v>
      </c>
      <c r="D78" s="19" t="s">
        <v>140</v>
      </c>
      <c r="E78" s="20">
        <v>0.05</v>
      </c>
      <c r="F78" s="20">
        <v>0.05</v>
      </c>
      <c r="G78" s="20">
        <v>0.05</v>
      </c>
      <c r="H78" s="17">
        <v>41548</v>
      </c>
      <c r="J78" s="12">
        <v>2.5</v>
      </c>
      <c r="K78" s="17">
        <v>41865</v>
      </c>
      <c r="M78" s="11"/>
    </row>
    <row r="79" spans="2:14">
      <c r="B79" s="13">
        <f t="shared" si="1"/>
        <v>75</v>
      </c>
      <c r="C79" s="18" t="s">
        <v>141</v>
      </c>
      <c r="D79" s="19">
        <v>967</v>
      </c>
      <c r="E79" s="20">
        <v>0.05</v>
      </c>
      <c r="F79" s="20">
        <v>0.03</v>
      </c>
      <c r="G79" s="20">
        <v>0.03</v>
      </c>
      <c r="H79" s="17">
        <v>41548</v>
      </c>
      <c r="J79" s="12" t="s">
        <v>243</v>
      </c>
      <c r="K79" s="17">
        <v>41619</v>
      </c>
      <c r="M79" s="11"/>
    </row>
    <row r="80" spans="2:14">
      <c r="B80" s="13">
        <f t="shared" si="1"/>
        <v>76</v>
      </c>
      <c r="C80" s="18" t="s">
        <v>142</v>
      </c>
      <c r="D80" s="19" t="s">
        <v>143</v>
      </c>
      <c r="E80" s="20">
        <v>0.05</v>
      </c>
      <c r="F80" s="20">
        <v>0.04</v>
      </c>
      <c r="G80" s="20">
        <v>0.03</v>
      </c>
      <c r="H80" s="17">
        <v>41548</v>
      </c>
      <c r="J80" s="12">
        <v>2.65</v>
      </c>
      <c r="K80" s="17">
        <v>41695</v>
      </c>
      <c r="M80" s="11"/>
      <c r="N80" s="3" t="s">
        <v>144</v>
      </c>
    </row>
    <row r="81" spans="2:13">
      <c r="B81" s="13">
        <f t="shared" si="1"/>
        <v>77</v>
      </c>
      <c r="C81" s="18" t="s">
        <v>145</v>
      </c>
      <c r="D81" s="19">
        <v>1265</v>
      </c>
      <c r="E81" s="20">
        <v>0.02</v>
      </c>
      <c r="F81" s="20">
        <v>0.02</v>
      </c>
      <c r="G81" s="20">
        <v>0.02</v>
      </c>
      <c r="H81" s="17">
        <v>41548</v>
      </c>
      <c r="J81" s="12" t="s">
        <v>243</v>
      </c>
      <c r="K81" s="17">
        <v>41619</v>
      </c>
      <c r="M81" s="11"/>
    </row>
    <row r="82" spans="2:13">
      <c r="B82" s="7">
        <f t="shared" si="1"/>
        <v>78</v>
      </c>
      <c r="C82" s="21" t="s">
        <v>146</v>
      </c>
      <c r="D82" s="22"/>
      <c r="E82" s="23">
        <v>0.03</v>
      </c>
      <c r="F82" s="23">
        <v>0.03</v>
      </c>
      <c r="G82" s="23">
        <v>0.03</v>
      </c>
      <c r="H82" s="11"/>
      <c r="J82" s="12" t="s">
        <v>243</v>
      </c>
      <c r="K82" s="17">
        <v>41619</v>
      </c>
      <c r="M82" s="11"/>
    </row>
    <row r="83" spans="2:13">
      <c r="B83" s="13">
        <f t="shared" si="1"/>
        <v>79</v>
      </c>
      <c r="C83" s="18" t="s">
        <v>147</v>
      </c>
      <c r="D83" s="19" t="s">
        <v>148</v>
      </c>
      <c r="E83" s="20">
        <v>0.03</v>
      </c>
      <c r="F83" s="20">
        <v>0.03</v>
      </c>
      <c r="G83" s="20">
        <v>0.02</v>
      </c>
      <c r="H83" s="17">
        <v>41548</v>
      </c>
      <c r="J83" s="12">
        <v>2.2999999999999998</v>
      </c>
      <c r="K83" s="17">
        <v>41619</v>
      </c>
      <c r="M83" s="11"/>
    </row>
    <row r="84" spans="2:13">
      <c r="B84" s="7">
        <f t="shared" si="1"/>
        <v>80</v>
      </c>
      <c r="C84" s="21" t="s">
        <v>149</v>
      </c>
      <c r="D84" s="22"/>
      <c r="E84" s="23">
        <v>0.02</v>
      </c>
      <c r="F84" s="23">
        <v>0.02</v>
      </c>
      <c r="G84" s="23">
        <v>0.02</v>
      </c>
      <c r="H84" s="11"/>
      <c r="J84" s="12">
        <v>3.9</v>
      </c>
      <c r="K84" s="17">
        <v>42034</v>
      </c>
      <c r="M84" s="11"/>
    </row>
    <row r="85" spans="2:13">
      <c r="B85" s="7">
        <f t="shared" si="1"/>
        <v>81</v>
      </c>
      <c r="C85" s="21" t="s">
        <v>150</v>
      </c>
      <c r="D85" s="22"/>
      <c r="E85" s="23">
        <v>0.02</v>
      </c>
      <c r="F85" s="23">
        <v>0.02</v>
      </c>
      <c r="G85" s="23">
        <v>0.02</v>
      </c>
      <c r="H85" s="11"/>
      <c r="J85" s="12" t="s">
        <v>243</v>
      </c>
      <c r="K85" s="17">
        <v>41929</v>
      </c>
      <c r="M85" s="11"/>
    </row>
    <row r="86" spans="2:13">
      <c r="B86" s="13">
        <f t="shared" si="1"/>
        <v>82</v>
      </c>
      <c r="C86" s="18" t="s">
        <v>151</v>
      </c>
      <c r="D86" s="19" t="s">
        <v>152</v>
      </c>
      <c r="E86" s="20">
        <v>0.03</v>
      </c>
      <c r="F86" s="20">
        <v>0.03</v>
      </c>
      <c r="G86" s="20">
        <v>0.03</v>
      </c>
      <c r="H86" s="17">
        <v>41548</v>
      </c>
      <c r="J86" s="12">
        <v>2.95</v>
      </c>
      <c r="K86" s="17">
        <v>41929</v>
      </c>
      <c r="M86" s="11"/>
    </row>
    <row r="87" spans="2:13">
      <c r="B87" s="13">
        <f t="shared" si="1"/>
        <v>83</v>
      </c>
      <c r="C87" s="18" t="s">
        <v>153</v>
      </c>
      <c r="D87" s="19">
        <v>1267</v>
      </c>
      <c r="E87" s="20">
        <v>0.03</v>
      </c>
      <c r="F87" s="20">
        <v>0.03</v>
      </c>
      <c r="G87" s="20">
        <v>0.03</v>
      </c>
      <c r="H87" s="17">
        <v>41548</v>
      </c>
      <c r="J87" s="12">
        <v>2</v>
      </c>
      <c r="K87" s="17">
        <v>41619</v>
      </c>
      <c r="M87" s="11"/>
    </row>
    <row r="88" spans="2:13">
      <c r="B88" s="13">
        <f t="shared" si="1"/>
        <v>84</v>
      </c>
      <c r="C88" s="18" t="s">
        <v>154</v>
      </c>
      <c r="D88" s="19" t="s">
        <v>155</v>
      </c>
      <c r="E88" s="20">
        <v>0.03</v>
      </c>
      <c r="F88" s="20">
        <v>0.03</v>
      </c>
      <c r="G88" s="20">
        <v>0.03</v>
      </c>
      <c r="H88" s="17">
        <v>41548</v>
      </c>
      <c r="J88" s="12">
        <v>2.75</v>
      </c>
      <c r="K88" s="17">
        <v>41871</v>
      </c>
      <c r="M88" s="24" t="s">
        <v>156</v>
      </c>
    </row>
    <row r="89" spans="2:13">
      <c r="B89" s="7">
        <f t="shared" si="1"/>
        <v>85</v>
      </c>
      <c r="C89" s="21" t="s">
        <v>157</v>
      </c>
      <c r="D89" s="22" t="s">
        <v>158</v>
      </c>
      <c r="E89" s="23">
        <v>0</v>
      </c>
      <c r="F89" s="23">
        <v>0</v>
      </c>
      <c r="G89" s="23">
        <v>0.03</v>
      </c>
      <c r="H89" s="11"/>
      <c r="J89" s="12"/>
      <c r="K89" s="11"/>
      <c r="M89" s="11"/>
    </row>
    <row r="90" spans="2:13">
      <c r="B90" s="7">
        <f t="shared" si="1"/>
        <v>86</v>
      </c>
      <c r="C90" s="21" t="s">
        <v>159</v>
      </c>
      <c r="D90" s="22"/>
      <c r="E90" s="23">
        <v>0.03</v>
      </c>
      <c r="F90" s="23"/>
      <c r="G90" s="23">
        <v>0.03</v>
      </c>
      <c r="H90" s="11"/>
      <c r="J90" s="12"/>
      <c r="K90" s="17"/>
      <c r="M90" s="11"/>
    </row>
    <row r="91" spans="2:13">
      <c r="B91" s="13">
        <f>B90+1</f>
        <v>87</v>
      </c>
      <c r="C91" s="14" t="s">
        <v>160</v>
      </c>
      <c r="D91" s="15" t="s">
        <v>161</v>
      </c>
      <c r="E91" s="16">
        <v>0.02</v>
      </c>
      <c r="F91" s="16">
        <v>0.03</v>
      </c>
      <c r="G91" s="16">
        <v>0.02</v>
      </c>
      <c r="H91" s="17">
        <v>41548</v>
      </c>
      <c r="J91" s="12"/>
      <c r="K91" s="7"/>
      <c r="M91" s="7"/>
    </row>
    <row r="92" spans="2:13">
      <c r="B92" s="13">
        <f>B91+1</f>
        <v>88</v>
      </c>
      <c r="C92" s="18" t="s">
        <v>162</v>
      </c>
      <c r="D92" s="19" t="s">
        <v>163</v>
      </c>
      <c r="E92" s="20">
        <v>0.03</v>
      </c>
      <c r="F92" s="20">
        <v>0.03</v>
      </c>
      <c r="G92" s="20">
        <v>0.03</v>
      </c>
      <c r="H92" s="17">
        <v>41548</v>
      </c>
      <c r="J92" s="12">
        <v>2.5499999999999998</v>
      </c>
      <c r="K92" s="17">
        <v>41929</v>
      </c>
      <c r="M92" s="11" t="s">
        <v>253</v>
      </c>
    </row>
    <row r="93" spans="2:13">
      <c r="B93" s="13">
        <f t="shared" si="1"/>
        <v>89</v>
      </c>
      <c r="C93" s="18" t="s">
        <v>164</v>
      </c>
      <c r="D93" s="19" t="s">
        <v>165</v>
      </c>
      <c r="E93" s="20">
        <v>0.03</v>
      </c>
      <c r="F93" s="20">
        <v>0.03</v>
      </c>
      <c r="G93" s="20">
        <v>0.03</v>
      </c>
      <c r="H93" s="17">
        <v>41548</v>
      </c>
      <c r="J93" s="12"/>
      <c r="K93" s="11"/>
      <c r="M93" s="11"/>
    </row>
    <row r="94" spans="2:13">
      <c r="B94" s="13">
        <f t="shared" si="1"/>
        <v>90</v>
      </c>
      <c r="C94" s="18" t="s">
        <v>166</v>
      </c>
      <c r="D94" s="19" t="s">
        <v>167</v>
      </c>
      <c r="E94" s="20">
        <v>0.04</v>
      </c>
      <c r="F94" s="20">
        <v>0.04</v>
      </c>
      <c r="G94" s="20">
        <v>0.05</v>
      </c>
      <c r="H94" s="17">
        <v>41548</v>
      </c>
      <c r="J94" s="12">
        <v>3</v>
      </c>
      <c r="K94" s="17">
        <v>41619</v>
      </c>
      <c r="M94" s="11"/>
    </row>
    <row r="95" spans="2:13">
      <c r="B95" s="13">
        <f t="shared" si="1"/>
        <v>91</v>
      </c>
      <c r="C95" s="18" t="s">
        <v>168</v>
      </c>
      <c r="D95" s="19" t="s">
        <v>169</v>
      </c>
      <c r="E95" s="20">
        <v>0.02</v>
      </c>
      <c r="F95" s="20">
        <v>0.02</v>
      </c>
      <c r="G95" s="20">
        <v>0.03</v>
      </c>
      <c r="H95" s="17">
        <v>41548</v>
      </c>
      <c r="J95" s="12">
        <v>2</v>
      </c>
      <c r="K95" s="17">
        <v>41619</v>
      </c>
      <c r="M95" s="11"/>
    </row>
    <row r="96" spans="2:13">
      <c r="B96" s="13">
        <f t="shared" si="1"/>
        <v>92</v>
      </c>
      <c r="C96" s="18" t="s">
        <v>170</v>
      </c>
      <c r="D96" s="19">
        <v>1319</v>
      </c>
      <c r="E96" s="20">
        <v>0.03</v>
      </c>
      <c r="F96" s="20">
        <v>0.03</v>
      </c>
      <c r="G96" s="20">
        <v>0.03</v>
      </c>
      <c r="H96" s="17">
        <v>41548</v>
      </c>
      <c r="J96" s="12">
        <v>2.5</v>
      </c>
      <c r="K96" s="17">
        <v>41929</v>
      </c>
      <c r="M96" s="11"/>
    </row>
    <row r="97" spans="2:13">
      <c r="B97" s="13">
        <f t="shared" si="1"/>
        <v>93</v>
      </c>
      <c r="C97" s="18" t="s">
        <v>171</v>
      </c>
      <c r="D97" s="19" t="s">
        <v>172</v>
      </c>
      <c r="E97" s="20">
        <v>0.03</v>
      </c>
      <c r="F97" s="20">
        <v>0.03</v>
      </c>
      <c r="G97" s="20">
        <v>0.03</v>
      </c>
      <c r="H97" s="17">
        <v>41548</v>
      </c>
      <c r="J97" s="12">
        <v>1.5</v>
      </c>
      <c r="K97" s="17">
        <v>41803</v>
      </c>
      <c r="M97" s="11"/>
    </row>
    <row r="98" spans="2:13">
      <c r="B98" s="13">
        <f t="shared" si="1"/>
        <v>94</v>
      </c>
      <c r="C98" s="18" t="s">
        <v>173</v>
      </c>
      <c r="D98" s="19" t="s">
        <v>174</v>
      </c>
      <c r="E98" s="20">
        <v>0.03</v>
      </c>
      <c r="F98" s="20">
        <v>0.03</v>
      </c>
      <c r="G98" s="20">
        <v>0.03</v>
      </c>
      <c r="H98" s="17">
        <v>41548</v>
      </c>
      <c r="J98" s="12">
        <v>3.15</v>
      </c>
      <c r="K98" s="17">
        <v>41929</v>
      </c>
      <c r="M98" s="11"/>
    </row>
    <row r="99" spans="2:13">
      <c r="B99" s="7">
        <f t="shared" si="1"/>
        <v>95</v>
      </c>
      <c r="C99" s="21" t="s">
        <v>175</v>
      </c>
      <c r="D99" s="22"/>
      <c r="E99" s="23">
        <v>0.05</v>
      </c>
      <c r="F99" s="23">
        <v>0.05</v>
      </c>
      <c r="G99" s="23">
        <v>0.05</v>
      </c>
      <c r="H99" s="11"/>
      <c r="J99" s="12" t="s">
        <v>243</v>
      </c>
      <c r="K99" s="17">
        <v>41619</v>
      </c>
      <c r="M99" s="11"/>
    </row>
    <row r="100" spans="2:13">
      <c r="B100" s="13">
        <f t="shared" si="1"/>
        <v>96</v>
      </c>
      <c r="C100" s="18" t="s">
        <v>176</v>
      </c>
      <c r="D100" s="19" t="s">
        <v>161</v>
      </c>
      <c r="E100" s="20">
        <v>0.04</v>
      </c>
      <c r="F100" s="20">
        <v>0.04</v>
      </c>
      <c r="G100" s="20">
        <v>0.04</v>
      </c>
      <c r="H100" s="17">
        <v>41548</v>
      </c>
      <c r="J100" s="12">
        <v>2.7</v>
      </c>
      <c r="K100" s="17">
        <v>41911</v>
      </c>
      <c r="M100" s="11" t="s">
        <v>177</v>
      </c>
    </row>
    <row r="101" spans="2:13">
      <c r="B101" s="13">
        <f t="shared" si="1"/>
        <v>97</v>
      </c>
      <c r="C101" s="18" t="s">
        <v>178</v>
      </c>
      <c r="D101" s="19" t="s">
        <v>179</v>
      </c>
      <c r="E101" s="20">
        <v>0.04</v>
      </c>
      <c r="F101" s="20">
        <v>0.04</v>
      </c>
      <c r="G101" s="20">
        <v>0.04</v>
      </c>
      <c r="H101" s="17">
        <v>41548</v>
      </c>
      <c r="J101" s="12">
        <v>2.41</v>
      </c>
      <c r="K101" s="17">
        <v>41403</v>
      </c>
      <c r="M101" s="11"/>
    </row>
    <row r="102" spans="2:13">
      <c r="B102" s="13">
        <f t="shared" si="1"/>
        <v>98</v>
      </c>
      <c r="C102" s="18" t="s">
        <v>180</v>
      </c>
      <c r="D102" s="19">
        <v>602</v>
      </c>
      <c r="E102" s="20">
        <v>0.02</v>
      </c>
      <c r="F102" s="20">
        <v>0.02</v>
      </c>
      <c r="G102" s="20">
        <v>0.02</v>
      </c>
      <c r="H102" s="17">
        <v>41548</v>
      </c>
      <c r="J102" s="12">
        <v>2.6</v>
      </c>
      <c r="K102" s="17">
        <v>41933</v>
      </c>
      <c r="M102" s="11"/>
    </row>
    <row r="103" spans="2:13">
      <c r="B103" s="7">
        <f t="shared" si="1"/>
        <v>99</v>
      </c>
      <c r="C103" s="21" t="s">
        <v>181</v>
      </c>
      <c r="D103" s="22"/>
      <c r="E103" s="23">
        <v>0.03</v>
      </c>
      <c r="F103" s="23"/>
      <c r="G103" s="23">
        <v>0.03</v>
      </c>
      <c r="H103" s="11"/>
      <c r="J103" s="12"/>
      <c r="K103" s="11"/>
      <c r="M103" s="11"/>
    </row>
    <row r="104" spans="2:13">
      <c r="B104" s="7">
        <f t="shared" si="1"/>
        <v>100</v>
      </c>
      <c r="C104" s="21" t="s">
        <v>182</v>
      </c>
      <c r="D104" s="22"/>
      <c r="E104" s="23">
        <v>0.03</v>
      </c>
      <c r="F104" s="23">
        <v>0.03</v>
      </c>
      <c r="G104" s="23">
        <v>0.03</v>
      </c>
      <c r="H104" s="11"/>
      <c r="J104" s="12"/>
      <c r="K104" s="11"/>
      <c r="M104" s="11"/>
    </row>
    <row r="105" spans="2:13">
      <c r="B105" s="13">
        <f t="shared" si="1"/>
        <v>101</v>
      </c>
      <c r="C105" s="18" t="s">
        <v>183</v>
      </c>
      <c r="D105" s="19">
        <v>3915</v>
      </c>
      <c r="E105" s="20">
        <v>0.02</v>
      </c>
      <c r="F105" s="20">
        <v>0.02</v>
      </c>
      <c r="G105" s="20">
        <v>0.02</v>
      </c>
      <c r="H105" s="17">
        <v>41548</v>
      </c>
      <c r="J105" s="12">
        <v>3.15</v>
      </c>
      <c r="K105" s="17">
        <v>42034</v>
      </c>
      <c r="M105" s="11"/>
    </row>
    <row r="106" spans="2:13">
      <c r="B106" s="25">
        <f>B105+1</f>
        <v>102</v>
      </c>
      <c r="C106" s="26" t="s">
        <v>184</v>
      </c>
      <c r="D106" s="27"/>
      <c r="E106" s="28"/>
      <c r="F106" s="28"/>
      <c r="G106" s="29"/>
      <c r="H106" s="17"/>
      <c r="J106" s="12" t="s">
        <v>248</v>
      </c>
      <c r="K106" s="17">
        <v>41865</v>
      </c>
      <c r="M106" s="11"/>
    </row>
    <row r="107" spans="2:13">
      <c r="B107" s="13">
        <f>B106+1</f>
        <v>103</v>
      </c>
      <c r="C107" s="18" t="s">
        <v>185</v>
      </c>
      <c r="D107" s="19" t="s">
        <v>186</v>
      </c>
      <c r="E107" s="20">
        <v>2.5000000000000001E-2</v>
      </c>
      <c r="F107" s="20">
        <v>2.5000000000000001E-2</v>
      </c>
      <c r="G107" s="20">
        <v>2.5000000000000001E-2</v>
      </c>
      <c r="H107" s="17">
        <v>41548</v>
      </c>
      <c r="J107" s="12"/>
      <c r="K107" s="11"/>
      <c r="M107" s="11"/>
    </row>
    <row r="108" spans="2:13">
      <c r="B108" s="13">
        <f t="shared" si="1"/>
        <v>104</v>
      </c>
      <c r="C108" s="18" t="s">
        <v>187</v>
      </c>
      <c r="D108" s="19">
        <v>3915</v>
      </c>
      <c r="E108" s="20">
        <v>0.05</v>
      </c>
      <c r="F108" s="20">
        <v>0.03</v>
      </c>
      <c r="G108" s="20">
        <v>0.03</v>
      </c>
      <c r="H108" s="17">
        <v>41548</v>
      </c>
      <c r="J108" s="12">
        <v>2.9</v>
      </c>
      <c r="K108" s="17">
        <v>41402</v>
      </c>
      <c r="M108" s="11"/>
    </row>
    <row r="109" spans="2:13">
      <c r="B109" s="13">
        <f t="shared" si="1"/>
        <v>105</v>
      </c>
      <c r="C109" s="18" t="s">
        <v>188</v>
      </c>
      <c r="D109" s="19">
        <v>1946</v>
      </c>
      <c r="E109" s="20">
        <v>0.03</v>
      </c>
      <c r="F109" s="20">
        <v>0.03</v>
      </c>
      <c r="G109" s="20">
        <v>0.03</v>
      </c>
      <c r="H109" s="17">
        <v>41548</v>
      </c>
      <c r="J109" s="12" t="s">
        <v>132</v>
      </c>
      <c r="K109" s="17">
        <v>41865</v>
      </c>
      <c r="M109" s="11"/>
    </row>
    <row r="110" spans="2:13">
      <c r="B110" s="13">
        <f t="shared" si="1"/>
        <v>106</v>
      </c>
      <c r="C110" s="18" t="s">
        <v>189</v>
      </c>
      <c r="D110" s="19">
        <v>400</v>
      </c>
      <c r="E110" s="20">
        <v>0.03</v>
      </c>
      <c r="F110" s="20">
        <v>0.05</v>
      </c>
      <c r="G110" s="20">
        <v>0.03</v>
      </c>
      <c r="H110" s="17">
        <v>41548</v>
      </c>
      <c r="J110" s="12">
        <v>2.5</v>
      </c>
      <c r="K110" s="17">
        <v>41891</v>
      </c>
      <c r="M110" s="11" t="s">
        <v>190</v>
      </c>
    </row>
    <row r="111" spans="2:13">
      <c r="B111" s="7">
        <f t="shared" si="1"/>
        <v>107</v>
      </c>
      <c r="C111" s="21" t="s">
        <v>191</v>
      </c>
      <c r="D111" s="22"/>
      <c r="E111" s="23">
        <v>0.03</v>
      </c>
      <c r="F111" s="23">
        <v>0.03</v>
      </c>
      <c r="G111" s="23">
        <v>0.03</v>
      </c>
      <c r="H111" s="11"/>
      <c r="J111" s="12"/>
      <c r="K111" s="11"/>
      <c r="M111" s="11"/>
    </row>
    <row r="112" spans="2:13">
      <c r="B112" s="13">
        <f t="shared" si="1"/>
        <v>108</v>
      </c>
      <c r="C112" s="18" t="s">
        <v>192</v>
      </c>
      <c r="D112" s="19" t="s">
        <v>193</v>
      </c>
      <c r="E112" s="20">
        <v>0.03</v>
      </c>
      <c r="F112" s="20">
        <v>0.03</v>
      </c>
      <c r="G112" s="20">
        <v>0.03</v>
      </c>
      <c r="H112" s="17">
        <v>41548</v>
      </c>
      <c r="J112" s="12" t="s">
        <v>243</v>
      </c>
      <c r="K112" s="17">
        <v>41619</v>
      </c>
      <c r="M112" s="11"/>
    </row>
    <row r="113" spans="2:13">
      <c r="B113" s="13">
        <f t="shared" si="1"/>
        <v>109</v>
      </c>
      <c r="C113" s="18" t="s">
        <v>194</v>
      </c>
      <c r="D113" s="19">
        <v>401</v>
      </c>
      <c r="E113" s="20">
        <v>0.05</v>
      </c>
      <c r="F113" s="20">
        <v>0.05</v>
      </c>
      <c r="G113" s="20">
        <v>0.05</v>
      </c>
      <c r="H113" s="17">
        <v>41548</v>
      </c>
      <c r="J113" s="12" t="s">
        <v>248</v>
      </c>
      <c r="K113" s="17">
        <v>41535</v>
      </c>
      <c r="M113" s="11"/>
    </row>
    <row r="114" spans="2:13">
      <c r="B114" s="7">
        <f t="shared" si="1"/>
        <v>110</v>
      </c>
      <c r="C114" s="21" t="s">
        <v>195</v>
      </c>
      <c r="D114" s="22"/>
      <c r="E114" s="23">
        <v>0.02</v>
      </c>
      <c r="F114" s="23">
        <v>0.02</v>
      </c>
      <c r="G114" s="23">
        <v>0.02</v>
      </c>
      <c r="H114" s="11"/>
      <c r="J114" s="12">
        <v>3.05</v>
      </c>
      <c r="K114" s="17">
        <v>42034</v>
      </c>
      <c r="M114" s="11"/>
    </row>
    <row r="115" spans="2:13">
      <c r="B115" s="25">
        <f>B114+1</f>
        <v>111</v>
      </c>
      <c r="C115" s="26" t="s">
        <v>196</v>
      </c>
      <c r="D115" s="30"/>
      <c r="E115" s="28"/>
      <c r="F115" s="29"/>
      <c r="G115" s="23"/>
      <c r="H115" s="3"/>
      <c r="I115" s="12"/>
      <c r="J115" s="17" t="s">
        <v>132</v>
      </c>
      <c r="K115" s="17">
        <v>41865</v>
      </c>
      <c r="L115" s="11"/>
      <c r="M115" s="21"/>
    </row>
    <row r="116" spans="2:13">
      <c r="B116" s="7">
        <f>B115+1</f>
        <v>112</v>
      </c>
      <c r="C116" s="21" t="s">
        <v>197</v>
      </c>
      <c r="D116" s="22"/>
      <c r="E116" s="23">
        <v>0.05</v>
      </c>
      <c r="F116" s="23">
        <v>0.05</v>
      </c>
      <c r="G116" s="23">
        <v>0.05</v>
      </c>
      <c r="H116" s="11"/>
      <c r="J116" s="12"/>
      <c r="K116" s="11"/>
      <c r="M116" s="11"/>
    </row>
    <row r="117" spans="2:13">
      <c r="B117" s="13">
        <f t="shared" si="1"/>
        <v>113</v>
      </c>
      <c r="C117" s="18" t="s">
        <v>198</v>
      </c>
      <c r="D117" s="19">
        <v>1287</v>
      </c>
      <c r="E117" s="20">
        <v>0.03</v>
      </c>
      <c r="F117" s="20">
        <v>0.03</v>
      </c>
      <c r="G117" s="20">
        <v>0.03</v>
      </c>
      <c r="H117" s="17">
        <v>41548</v>
      </c>
      <c r="J117" s="12" t="s">
        <v>243</v>
      </c>
      <c r="K117" s="17">
        <v>41929</v>
      </c>
      <c r="M117" s="11"/>
    </row>
    <row r="118" spans="2:13">
      <c r="B118" s="7">
        <f t="shared" si="1"/>
        <v>114</v>
      </c>
      <c r="C118" s="21" t="s">
        <v>199</v>
      </c>
      <c r="D118" s="22"/>
      <c r="E118" s="23">
        <v>0.05</v>
      </c>
      <c r="F118" s="23">
        <v>0.05</v>
      </c>
      <c r="G118" s="23">
        <v>0.05</v>
      </c>
      <c r="H118" s="11"/>
      <c r="J118" s="12"/>
      <c r="K118" s="11"/>
      <c r="M118" s="11"/>
    </row>
    <row r="119" spans="2:13">
      <c r="B119" s="13">
        <f t="shared" si="1"/>
        <v>115</v>
      </c>
      <c r="C119" s="18" t="s">
        <v>200</v>
      </c>
      <c r="D119" s="19">
        <v>402</v>
      </c>
      <c r="E119" s="20">
        <v>0.04</v>
      </c>
      <c r="F119" s="20">
        <v>0.03</v>
      </c>
      <c r="G119" s="20">
        <v>0.04</v>
      </c>
      <c r="H119" s="17">
        <v>41548</v>
      </c>
      <c r="J119" s="12" t="s">
        <v>243</v>
      </c>
      <c r="K119" s="17">
        <v>41619</v>
      </c>
      <c r="M119" s="11"/>
    </row>
    <row r="120" spans="2:13">
      <c r="B120" s="25">
        <f>B119+1</f>
        <v>116</v>
      </c>
      <c r="C120" s="31" t="s">
        <v>201</v>
      </c>
      <c r="D120" s="32"/>
      <c r="E120" s="33">
        <v>0.03</v>
      </c>
      <c r="F120" s="33">
        <v>0.03</v>
      </c>
      <c r="G120" s="33">
        <v>0.03</v>
      </c>
      <c r="H120" s="17">
        <v>41695</v>
      </c>
      <c r="J120" s="12" t="s">
        <v>243</v>
      </c>
      <c r="K120" s="17">
        <v>41695</v>
      </c>
      <c r="M120" s="11"/>
    </row>
    <row r="121" spans="2:13">
      <c r="B121" s="7">
        <f>B120+1</f>
        <v>117</v>
      </c>
      <c r="C121" s="21" t="s">
        <v>202</v>
      </c>
      <c r="D121" s="22"/>
      <c r="E121" s="23">
        <v>0.03</v>
      </c>
      <c r="F121" s="23">
        <v>0.03</v>
      </c>
      <c r="G121" s="23">
        <v>0.03</v>
      </c>
      <c r="H121" s="11"/>
      <c r="J121" s="12"/>
      <c r="K121" s="11"/>
      <c r="M121" s="11"/>
    </row>
    <row r="122" spans="2:13">
      <c r="B122" s="13">
        <f t="shared" si="1"/>
        <v>118</v>
      </c>
      <c r="C122" s="18" t="s">
        <v>203</v>
      </c>
      <c r="D122" s="19">
        <v>403</v>
      </c>
      <c r="E122" s="20">
        <v>0.03</v>
      </c>
      <c r="F122" s="20">
        <v>0.03</v>
      </c>
      <c r="G122" s="20">
        <v>0.03</v>
      </c>
      <c r="H122" s="17">
        <v>41548</v>
      </c>
      <c r="J122" s="12">
        <v>2.2000000000000002</v>
      </c>
      <c r="K122" s="17">
        <v>42034</v>
      </c>
      <c r="M122" s="11"/>
    </row>
    <row r="123" spans="2:13">
      <c r="B123" s="13">
        <f t="shared" si="1"/>
        <v>119</v>
      </c>
      <c r="C123" s="18" t="s">
        <v>204</v>
      </c>
      <c r="D123" s="19">
        <v>404</v>
      </c>
      <c r="E123" s="20">
        <v>0.05</v>
      </c>
      <c r="F123" s="20">
        <v>0.05</v>
      </c>
      <c r="G123" s="20">
        <v>0.05</v>
      </c>
      <c r="H123" s="17">
        <v>41548</v>
      </c>
      <c r="J123" s="12">
        <v>2.35</v>
      </c>
      <c r="K123" s="17">
        <v>41619</v>
      </c>
      <c r="M123" s="11"/>
    </row>
    <row r="124" spans="2:13">
      <c r="B124" s="13">
        <f t="shared" si="1"/>
        <v>120</v>
      </c>
      <c r="C124" s="18" t="s">
        <v>205</v>
      </c>
      <c r="D124" s="19" t="s">
        <v>206</v>
      </c>
      <c r="E124" s="20">
        <v>0.03</v>
      </c>
      <c r="F124" s="20">
        <v>0.03</v>
      </c>
      <c r="G124" s="20">
        <v>0.03</v>
      </c>
      <c r="H124" s="17">
        <v>41548</v>
      </c>
      <c r="J124" s="12"/>
      <c r="K124" s="11"/>
      <c r="M124" s="11"/>
    </row>
    <row r="125" spans="2:13">
      <c r="B125" s="7">
        <f t="shared" si="1"/>
        <v>121</v>
      </c>
      <c r="C125" s="21" t="s">
        <v>207</v>
      </c>
      <c r="D125" s="22"/>
      <c r="E125" s="23">
        <v>0.02</v>
      </c>
      <c r="F125" s="23">
        <v>0.02</v>
      </c>
      <c r="G125" s="23">
        <v>0.02</v>
      </c>
      <c r="H125" s="11"/>
      <c r="J125" s="12"/>
      <c r="K125" s="11"/>
      <c r="M125" s="11"/>
    </row>
    <row r="126" spans="2:13">
      <c r="B126" s="13">
        <f t="shared" si="1"/>
        <v>122</v>
      </c>
      <c r="C126" s="18" t="s">
        <v>208</v>
      </c>
      <c r="D126" s="19" t="s">
        <v>209</v>
      </c>
      <c r="E126" s="20">
        <v>0.05</v>
      </c>
      <c r="F126" s="20">
        <v>0.03</v>
      </c>
      <c r="G126" s="20">
        <v>0.05</v>
      </c>
      <c r="H126" s="17">
        <v>41548</v>
      </c>
      <c r="J126" s="12">
        <v>2.7</v>
      </c>
      <c r="K126" s="17">
        <v>41933</v>
      </c>
      <c r="M126" s="11" t="s">
        <v>210</v>
      </c>
    </row>
    <row r="127" spans="2:13">
      <c r="B127" s="13">
        <f t="shared" si="1"/>
        <v>123</v>
      </c>
      <c r="C127" s="18" t="s">
        <v>211</v>
      </c>
      <c r="D127" s="19" t="s">
        <v>212</v>
      </c>
      <c r="E127" s="20">
        <v>0.04</v>
      </c>
      <c r="F127" s="20">
        <v>0.04</v>
      </c>
      <c r="G127" s="20">
        <v>0.04</v>
      </c>
      <c r="H127" s="17">
        <v>41548</v>
      </c>
      <c r="J127" s="12">
        <v>2</v>
      </c>
      <c r="K127" s="17">
        <v>41865</v>
      </c>
      <c r="M127" s="11"/>
    </row>
    <row r="128" spans="2:13">
      <c r="B128" s="7">
        <f t="shared" si="1"/>
        <v>124</v>
      </c>
      <c r="C128" s="21" t="s">
        <v>213</v>
      </c>
      <c r="D128" s="22"/>
      <c r="E128" s="23">
        <v>0.03</v>
      </c>
      <c r="F128" s="23">
        <v>0.03</v>
      </c>
      <c r="G128" s="23">
        <v>0.03</v>
      </c>
      <c r="H128" s="11"/>
      <c r="J128" s="12" t="s">
        <v>243</v>
      </c>
      <c r="K128" s="17">
        <v>41929</v>
      </c>
      <c r="M128" s="11"/>
    </row>
    <row r="129" spans="2:13">
      <c r="B129" s="13">
        <f t="shared" si="1"/>
        <v>125</v>
      </c>
      <c r="C129" s="18" t="s">
        <v>214</v>
      </c>
      <c r="D129" s="19" t="s">
        <v>215</v>
      </c>
      <c r="E129" s="20">
        <v>0.03</v>
      </c>
      <c r="F129" s="20">
        <v>0.03</v>
      </c>
      <c r="G129" s="20">
        <v>0.03</v>
      </c>
      <c r="H129" s="17">
        <v>41548</v>
      </c>
      <c r="J129" s="12">
        <v>2.85</v>
      </c>
      <c r="K129" s="17">
        <v>41933</v>
      </c>
      <c r="M129" s="11"/>
    </row>
    <row r="130" spans="2:13">
      <c r="B130" s="7">
        <f t="shared" si="1"/>
        <v>126</v>
      </c>
      <c r="C130" s="21" t="s">
        <v>216</v>
      </c>
      <c r="D130" s="22"/>
      <c r="E130" s="23">
        <v>0.03</v>
      </c>
      <c r="F130" s="23">
        <v>0.03</v>
      </c>
      <c r="G130" s="23">
        <v>0.03</v>
      </c>
      <c r="H130" s="17">
        <v>41536</v>
      </c>
      <c r="J130" s="12">
        <v>1</v>
      </c>
      <c r="K130" s="17">
        <v>41536</v>
      </c>
      <c r="M130" s="11"/>
    </row>
    <row r="131" spans="2:13">
      <c r="B131" s="13">
        <f t="shared" si="1"/>
        <v>127</v>
      </c>
      <c r="C131" s="18" t="s">
        <v>217</v>
      </c>
      <c r="D131" s="19" t="s">
        <v>218</v>
      </c>
      <c r="E131" s="20">
        <v>0.03</v>
      </c>
      <c r="F131" s="20">
        <v>0.03</v>
      </c>
      <c r="G131" s="20">
        <v>0.03</v>
      </c>
      <c r="H131" s="17">
        <v>41548</v>
      </c>
      <c r="J131" s="12"/>
      <c r="K131" s="11"/>
      <c r="M131" s="11"/>
    </row>
    <row r="132" spans="2:13">
      <c r="B132" s="25">
        <f>B131+1</f>
        <v>128</v>
      </c>
      <c r="C132" s="31" t="s">
        <v>219</v>
      </c>
      <c r="D132" s="32"/>
      <c r="E132" s="33">
        <v>0.03</v>
      </c>
      <c r="F132" s="33">
        <v>0.03</v>
      </c>
      <c r="G132" s="33">
        <v>0.03</v>
      </c>
      <c r="H132" s="17"/>
      <c r="J132" s="12">
        <v>3</v>
      </c>
      <c r="K132" s="11"/>
      <c r="M132" s="11"/>
    </row>
    <row r="133" spans="2:13">
      <c r="B133" s="13">
        <f>B132+1</f>
        <v>129</v>
      </c>
      <c r="C133" s="18" t="s">
        <v>220</v>
      </c>
      <c r="D133" s="19">
        <v>405</v>
      </c>
      <c r="E133" s="20">
        <v>0.03</v>
      </c>
      <c r="F133" s="20">
        <v>0.03</v>
      </c>
      <c r="G133" s="20">
        <v>0.03</v>
      </c>
      <c r="H133" s="17">
        <v>41548</v>
      </c>
      <c r="J133" s="34" t="s">
        <v>249</v>
      </c>
      <c r="K133" s="17">
        <v>41403</v>
      </c>
      <c r="M133" s="11"/>
    </row>
    <row r="134" spans="2:13">
      <c r="B134" s="7">
        <f t="shared" si="1"/>
        <v>130</v>
      </c>
      <c r="C134" s="21" t="s">
        <v>221</v>
      </c>
      <c r="D134" s="22"/>
      <c r="E134" s="23">
        <v>0.03</v>
      </c>
      <c r="F134" s="23">
        <v>0.03</v>
      </c>
      <c r="G134" s="23">
        <v>0.03</v>
      </c>
      <c r="H134" s="17">
        <v>41423</v>
      </c>
      <c r="J134" s="34"/>
      <c r="K134" s="17"/>
      <c r="M134" s="11"/>
    </row>
    <row r="135" spans="2:13">
      <c r="B135" s="7">
        <f t="shared" si="1"/>
        <v>131</v>
      </c>
      <c r="C135" s="21" t="s">
        <v>222</v>
      </c>
      <c r="D135" s="22"/>
      <c r="E135" s="23">
        <v>0.03</v>
      </c>
      <c r="F135" s="23">
        <v>0.03</v>
      </c>
      <c r="G135" s="23">
        <v>0.03</v>
      </c>
      <c r="H135" s="11"/>
      <c r="J135" s="12" t="s">
        <v>243</v>
      </c>
      <c r="K135" s="17">
        <v>41929</v>
      </c>
      <c r="M135" s="11"/>
    </row>
    <row r="136" spans="2:13">
      <c r="B136" s="13">
        <f t="shared" si="1"/>
        <v>132</v>
      </c>
      <c r="C136" s="18" t="s">
        <v>223</v>
      </c>
      <c r="D136" s="19" t="s">
        <v>224</v>
      </c>
      <c r="E136" s="20">
        <v>0.03</v>
      </c>
      <c r="F136" s="20">
        <v>0.03</v>
      </c>
      <c r="G136" s="20">
        <v>0.02</v>
      </c>
      <c r="H136" s="17">
        <v>41548</v>
      </c>
      <c r="J136" s="12">
        <v>2.5</v>
      </c>
      <c r="K136" s="17">
        <v>41430</v>
      </c>
      <c r="M136" s="11"/>
    </row>
    <row r="137" spans="2:13">
      <c r="B137" s="7">
        <f t="shared" ref="B137:B144" si="2">B136+1</f>
        <v>133</v>
      </c>
      <c r="C137" s="21" t="s">
        <v>225</v>
      </c>
      <c r="D137" s="22"/>
      <c r="E137" s="23">
        <v>0.03</v>
      </c>
      <c r="F137" s="23">
        <v>0.03</v>
      </c>
      <c r="G137" s="23">
        <v>0.03</v>
      </c>
      <c r="H137" s="11"/>
      <c r="J137" s="12"/>
      <c r="K137" s="11"/>
      <c r="M137" s="11"/>
    </row>
    <row r="138" spans="2:13">
      <c r="B138" s="7">
        <f t="shared" si="2"/>
        <v>134</v>
      </c>
      <c r="C138" s="21" t="s">
        <v>226</v>
      </c>
      <c r="D138" s="22"/>
      <c r="E138" s="23">
        <v>0.05</v>
      </c>
      <c r="F138" s="23">
        <v>0.05</v>
      </c>
      <c r="G138" s="23">
        <v>0.05</v>
      </c>
      <c r="H138" s="11"/>
      <c r="J138" s="12"/>
      <c r="K138" s="11"/>
      <c r="M138" s="11"/>
    </row>
    <row r="139" spans="2:13">
      <c r="B139" s="7">
        <f t="shared" si="2"/>
        <v>135</v>
      </c>
      <c r="C139" s="21" t="s">
        <v>227</v>
      </c>
      <c r="D139" s="22"/>
      <c r="E139" s="23">
        <v>0.02</v>
      </c>
      <c r="F139" s="23">
        <v>0.02</v>
      </c>
      <c r="G139" s="23">
        <v>0.02</v>
      </c>
      <c r="H139" s="17">
        <v>41403</v>
      </c>
      <c r="J139" s="34" t="s">
        <v>243</v>
      </c>
      <c r="K139" s="17">
        <v>41403</v>
      </c>
      <c r="M139" s="11"/>
    </row>
    <row r="140" spans="2:13">
      <c r="B140" s="7">
        <f t="shared" si="2"/>
        <v>136</v>
      </c>
      <c r="C140" s="21" t="s">
        <v>228</v>
      </c>
      <c r="D140" s="22"/>
      <c r="E140" s="23">
        <v>0.05</v>
      </c>
      <c r="F140" s="23">
        <v>0.05</v>
      </c>
      <c r="G140" s="23">
        <v>0.05</v>
      </c>
      <c r="H140" s="11"/>
      <c r="J140" s="12"/>
      <c r="K140" s="11"/>
      <c r="M140" s="11"/>
    </row>
    <row r="141" spans="2:13">
      <c r="B141" s="13">
        <f t="shared" si="2"/>
        <v>137</v>
      </c>
      <c r="C141" s="18" t="s">
        <v>229</v>
      </c>
      <c r="D141" s="19">
        <v>726</v>
      </c>
      <c r="E141" s="20">
        <v>0.03</v>
      </c>
      <c r="F141" s="20">
        <v>0.03</v>
      </c>
      <c r="G141" s="20">
        <v>0.03</v>
      </c>
      <c r="H141" s="17">
        <v>41548</v>
      </c>
      <c r="J141" s="12">
        <v>2.4500000000000002</v>
      </c>
      <c r="K141" s="17">
        <v>41929</v>
      </c>
      <c r="M141" s="11"/>
    </row>
    <row r="142" spans="2:13">
      <c r="B142" s="7">
        <f t="shared" si="2"/>
        <v>138</v>
      </c>
      <c r="C142" s="21" t="s">
        <v>230</v>
      </c>
      <c r="D142" s="22"/>
      <c r="E142" s="23">
        <v>0.02</v>
      </c>
      <c r="F142" s="23">
        <v>0.02</v>
      </c>
      <c r="G142" s="23">
        <v>0.02</v>
      </c>
      <c r="H142" s="11"/>
      <c r="J142" s="12">
        <v>3.3</v>
      </c>
      <c r="K142" s="17">
        <v>41535</v>
      </c>
      <c r="M142" s="11"/>
    </row>
    <row r="143" spans="2:13">
      <c r="B143" s="7">
        <f t="shared" si="2"/>
        <v>139</v>
      </c>
      <c r="C143" s="21" t="s">
        <v>231</v>
      </c>
      <c r="D143" s="22"/>
      <c r="E143" s="23">
        <v>0.02</v>
      </c>
      <c r="F143" s="23">
        <v>0.02</v>
      </c>
      <c r="G143" s="23">
        <v>0.02</v>
      </c>
      <c r="H143" s="11"/>
      <c r="J143" s="12"/>
      <c r="K143" s="11"/>
      <c r="M143" s="11"/>
    </row>
    <row r="144" spans="2:13">
      <c r="B144" s="13">
        <f t="shared" si="2"/>
        <v>140</v>
      </c>
      <c r="C144" s="18" t="s">
        <v>232</v>
      </c>
      <c r="D144" s="19">
        <v>570</v>
      </c>
      <c r="E144" s="20">
        <v>0.03</v>
      </c>
      <c r="F144" s="20">
        <v>0.05</v>
      </c>
      <c r="G144" s="20">
        <v>0.05</v>
      </c>
      <c r="H144" s="17">
        <v>41548</v>
      </c>
      <c r="J144" s="12">
        <v>2.8</v>
      </c>
      <c r="K144" s="17">
        <v>41893</v>
      </c>
      <c r="M144" s="11" t="s">
        <v>233</v>
      </c>
    </row>
    <row r="145" spans="2:13">
      <c r="B145" s="13">
        <f>B144+1</f>
        <v>141</v>
      </c>
      <c r="C145" s="35" t="s">
        <v>234</v>
      </c>
      <c r="D145" s="36" t="s">
        <v>235</v>
      </c>
      <c r="E145" s="37">
        <v>2.5000000000000001E-2</v>
      </c>
      <c r="F145" s="37">
        <v>0.05</v>
      </c>
      <c r="G145" s="37">
        <v>0.05</v>
      </c>
      <c r="H145" s="17">
        <v>41548</v>
      </c>
      <c r="J145" s="12">
        <v>2.6</v>
      </c>
      <c r="K145" s="17">
        <v>41911</v>
      </c>
      <c r="M145" s="11" t="s">
        <v>236</v>
      </c>
    </row>
    <row r="146" spans="2:13">
      <c r="B146" s="7">
        <f>B145+1</f>
        <v>142</v>
      </c>
      <c r="C146" s="38" t="s">
        <v>237</v>
      </c>
      <c r="D146" s="39"/>
      <c r="E146" s="40">
        <v>0.04</v>
      </c>
      <c r="F146" s="40">
        <v>0.04</v>
      </c>
      <c r="G146" s="40">
        <v>0.04</v>
      </c>
      <c r="H146" s="11"/>
      <c r="J146" s="12"/>
      <c r="K146" s="11"/>
      <c r="M146" s="11"/>
    </row>
    <row r="147" spans="2:13">
      <c r="B147" s="7">
        <f>B146+1</f>
        <v>143</v>
      </c>
      <c r="C147" s="38" t="s">
        <v>254</v>
      </c>
      <c r="D147" s="39"/>
      <c r="E147" s="40">
        <v>0.05</v>
      </c>
      <c r="F147" s="40">
        <v>0.05</v>
      </c>
      <c r="G147" s="40">
        <v>0.05</v>
      </c>
      <c r="H147" s="17">
        <v>41933</v>
      </c>
      <c r="J147" s="49" t="s">
        <v>243</v>
      </c>
      <c r="K147" s="51">
        <v>41933</v>
      </c>
      <c r="M147" s="50"/>
    </row>
    <row r="148" spans="2:13">
      <c r="B148" s="13">
        <f>B147+1</f>
        <v>144</v>
      </c>
      <c r="C148" s="41" t="s">
        <v>238</v>
      </c>
      <c r="D148" s="42" t="s">
        <v>239</v>
      </c>
      <c r="E148" s="43">
        <v>0.03</v>
      </c>
      <c r="F148" s="43">
        <v>0.05</v>
      </c>
      <c r="G148" s="43">
        <v>0.05</v>
      </c>
      <c r="H148" s="17">
        <v>41548</v>
      </c>
      <c r="J148" s="44"/>
      <c r="K148" s="45"/>
      <c r="M148" s="45"/>
    </row>
    <row r="151" spans="2:13">
      <c r="D151" s="46"/>
      <c r="E151" s="47"/>
      <c r="F151" s="47"/>
      <c r="G151" s="47"/>
    </row>
    <row r="152" spans="2:13">
      <c r="D152" s="46"/>
      <c r="E152" s="47"/>
      <c r="F152" s="47"/>
      <c r="G152" s="47"/>
    </row>
    <row r="153" spans="2:13">
      <c r="D153" s="46"/>
      <c r="E153" s="47"/>
      <c r="F153" s="47"/>
      <c r="G153" s="47"/>
    </row>
    <row r="154" spans="2:13">
      <c r="D154" s="46"/>
      <c r="E154" s="47"/>
      <c r="F154" s="47"/>
      <c r="G154" s="47"/>
    </row>
    <row r="155" spans="2:13">
      <c r="D155" s="46"/>
      <c r="E155" s="47"/>
      <c r="F155" s="47"/>
      <c r="G155" s="47"/>
    </row>
    <row r="156" spans="2:13">
      <c r="D156" s="46"/>
      <c r="E156" s="47"/>
      <c r="F156" s="47"/>
      <c r="G156" s="47"/>
    </row>
    <row r="157" spans="2:13">
      <c r="D157" s="46"/>
      <c r="E157" s="47"/>
      <c r="F157" s="47"/>
      <c r="G157" s="47"/>
    </row>
    <row r="158" spans="2:13">
      <c r="D158" s="46"/>
      <c r="E158" s="47"/>
      <c r="F158" s="47"/>
      <c r="G158" s="47"/>
    </row>
    <row r="159" spans="2:13">
      <c r="D159" s="47"/>
      <c r="E159" s="47"/>
      <c r="F159" s="47"/>
      <c r="G159" s="47"/>
    </row>
    <row r="160" spans="2:13">
      <c r="D160" s="47"/>
      <c r="E160" s="47"/>
      <c r="F160" s="47"/>
      <c r="G160" s="47"/>
    </row>
    <row r="161" spans="4:7">
      <c r="D161" s="47"/>
      <c r="E161" s="47"/>
      <c r="F161" s="47"/>
      <c r="G161" s="47"/>
    </row>
    <row r="162" spans="4:7">
      <c r="D162" s="47"/>
      <c r="E162" s="47"/>
      <c r="F162" s="47"/>
      <c r="G162" s="47"/>
    </row>
    <row r="163" spans="4:7">
      <c r="D163" s="47"/>
      <c r="E163" s="47"/>
      <c r="F163" s="47"/>
      <c r="G163" s="47"/>
    </row>
    <row r="164" spans="4:7">
      <c r="D164" s="47"/>
      <c r="E164" s="47"/>
      <c r="F164" s="47"/>
      <c r="G164" s="47"/>
    </row>
    <row r="165" spans="4:7">
      <c r="D165" s="47"/>
      <c r="E165" s="47"/>
      <c r="F165" s="47"/>
      <c r="G165" s="47"/>
    </row>
    <row r="166" spans="4:7">
      <c r="D166" s="47"/>
      <c r="E166" s="47"/>
      <c r="F166" s="47"/>
      <c r="G166" s="47"/>
    </row>
    <row r="167" spans="4:7">
      <c r="D167" s="47"/>
      <c r="E167" s="47"/>
      <c r="F167" s="47"/>
      <c r="G167" s="47"/>
    </row>
    <row r="168" spans="4:7">
      <c r="D168" s="47"/>
      <c r="E168" s="47"/>
      <c r="F168" s="47"/>
      <c r="G168" s="47"/>
    </row>
    <row r="169" spans="4:7">
      <c r="D169" s="47"/>
      <c r="E169" s="47"/>
      <c r="F169" s="47"/>
      <c r="G169" s="47"/>
    </row>
    <row r="170" spans="4:7">
      <c r="D170" s="47"/>
      <c r="E170" s="47"/>
      <c r="F170" s="47"/>
      <c r="G170" s="47"/>
    </row>
    <row r="171" spans="4:7">
      <c r="D171" s="47"/>
      <c r="E171" s="47"/>
      <c r="F171" s="47"/>
      <c r="G171" s="47"/>
    </row>
    <row r="172" spans="4:7">
      <c r="D172" s="47"/>
      <c r="E172" s="47"/>
      <c r="F172" s="47"/>
      <c r="G172" s="47"/>
    </row>
    <row r="173" spans="4:7">
      <c r="D173" s="47"/>
      <c r="E173" s="47"/>
      <c r="F173" s="47"/>
      <c r="G173" s="47"/>
    </row>
    <row r="174" spans="4:7">
      <c r="D174" s="47"/>
      <c r="E174" s="47"/>
      <c r="F174" s="47"/>
      <c r="G174" s="47"/>
    </row>
    <row r="175" spans="4:7">
      <c r="D175" s="47"/>
      <c r="E175" s="47"/>
      <c r="F175" s="47"/>
      <c r="G175" s="47"/>
    </row>
    <row r="176" spans="4:7">
      <c r="D176" s="47"/>
      <c r="E176" s="47"/>
      <c r="F176" s="47"/>
      <c r="G176" s="47"/>
    </row>
    <row r="177" spans="4:7">
      <c r="D177" s="47"/>
      <c r="E177" s="47"/>
      <c r="F177" s="47"/>
      <c r="G177" s="47"/>
    </row>
    <row r="178" spans="4:7">
      <c r="D178" s="47"/>
      <c r="E178" s="47"/>
      <c r="F178" s="47"/>
      <c r="G178" s="47"/>
    </row>
    <row r="179" spans="4:7">
      <c r="D179" s="47"/>
      <c r="E179" s="47"/>
      <c r="F179" s="47"/>
      <c r="G179" s="47"/>
    </row>
    <row r="180" spans="4:7">
      <c r="D180" s="47"/>
      <c r="E180" s="47"/>
      <c r="F180" s="47"/>
      <c r="G180" s="47"/>
    </row>
    <row r="181" spans="4:7">
      <c r="D181" s="47"/>
      <c r="E181" s="47"/>
      <c r="F181" s="47"/>
      <c r="G181" s="47"/>
    </row>
    <row r="182" spans="4:7">
      <c r="D182" s="47"/>
      <c r="E182" s="47"/>
      <c r="F182" s="47"/>
      <c r="G182" s="47"/>
    </row>
    <row r="183" spans="4:7">
      <c r="D183" s="47"/>
      <c r="E183" s="47"/>
      <c r="F183" s="47"/>
      <c r="G183" s="47"/>
    </row>
    <row r="184" spans="4:7">
      <c r="D184" s="47"/>
      <c r="E184" s="47"/>
      <c r="F184" s="47"/>
      <c r="G184" s="47"/>
    </row>
    <row r="185" spans="4:7">
      <c r="D185" s="47"/>
      <c r="E185" s="47"/>
      <c r="F185" s="47"/>
      <c r="G185" s="47"/>
    </row>
    <row r="186" spans="4:7">
      <c r="D186" s="47"/>
      <c r="E186" s="47"/>
      <c r="F186" s="47"/>
      <c r="G186" s="47"/>
    </row>
    <row r="187" spans="4:7">
      <c r="D187" s="47"/>
      <c r="E187" s="47"/>
      <c r="F187" s="47"/>
      <c r="G187" s="47"/>
    </row>
    <row r="188" spans="4:7">
      <c r="D188" s="47"/>
      <c r="E188" s="47"/>
      <c r="F188" s="47"/>
      <c r="G188" s="47"/>
    </row>
    <row r="189" spans="4:7">
      <c r="D189" s="47"/>
      <c r="E189" s="47"/>
      <c r="F189" s="47"/>
      <c r="G189" s="47"/>
    </row>
    <row r="190" spans="4:7">
      <c r="D190" s="47"/>
      <c r="E190" s="47"/>
      <c r="F190" s="47"/>
      <c r="G190" s="47"/>
    </row>
    <row r="191" spans="4:7">
      <c r="D191" s="47"/>
      <c r="E191" s="47"/>
      <c r="F191" s="47"/>
      <c r="G191" s="47"/>
    </row>
    <row r="192" spans="4:7">
      <c r="D192" s="47"/>
      <c r="E192" s="47"/>
      <c r="F192" s="47"/>
      <c r="G192" s="47"/>
    </row>
  </sheetData>
  <autoFilter ref="B4:M149"/>
  <mergeCells count="1">
    <mergeCell ref="B2:G2"/>
  </mergeCells>
  <hyperlinks>
    <hyperlink ref="M88" r:id="rId1"/>
  </hyperlinks>
  <pageMargins left="0.78740157480314965" right="0.78740157480314965" top="0.98425196850393704" bottom="0.98425196850393704" header="0.51181102362204722" footer="0.51181102362204722"/>
  <pageSetup scale="22" orientation="landscape" r:id="rId2"/>
  <headerFooter alignWithMargins="0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46" zoomScale="75" zoomScaleSheetLayoutView="75" workbookViewId="0">
      <selection activeCell="E53" sqref="E53:H53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74" t="s">
        <v>255</v>
      </c>
      <c r="B3" s="474"/>
      <c r="C3" s="474"/>
      <c r="D3" s="474"/>
      <c r="E3" s="127"/>
      <c r="F3" s="127"/>
      <c r="G3" s="108"/>
    </row>
    <row r="4" spans="1:7" hidden="1">
      <c r="A4" s="474"/>
      <c r="B4" s="474"/>
      <c r="C4" s="474"/>
      <c r="D4" s="474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127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210"/>
      <c r="C8" s="250"/>
      <c r="D8" s="250"/>
    </row>
    <row r="9" spans="1:7" hidden="1">
      <c r="A9" s="476"/>
      <c r="B9" s="476"/>
      <c r="C9" s="476"/>
      <c r="D9" s="476"/>
    </row>
    <row r="10" spans="1:7">
      <c r="A10" s="132" t="s">
        <v>256</v>
      </c>
      <c r="B10" s="209"/>
      <c r="C10" s="250"/>
      <c r="D10" s="250"/>
    </row>
    <row r="11" spans="1:7" ht="15.6" customHeight="1">
      <c r="A11" s="133" t="s">
        <v>257</v>
      </c>
      <c r="B11" s="472" t="s">
        <v>258</v>
      </c>
      <c r="C11" s="473"/>
      <c r="D11" s="134">
        <v>42550</v>
      </c>
    </row>
    <row r="12" spans="1:7">
      <c r="A12" s="133" t="s">
        <v>259</v>
      </c>
      <c r="B12" s="211" t="s">
        <v>260</v>
      </c>
      <c r="C12" s="254"/>
      <c r="D12" s="136" t="s">
        <v>369</v>
      </c>
    </row>
    <row r="13" spans="1:7" ht="15.6" customHeight="1">
      <c r="A13" s="133" t="s">
        <v>261</v>
      </c>
      <c r="B13" s="472" t="s">
        <v>262</v>
      </c>
      <c r="C13" s="473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2"/>
    </row>
    <row r="17" spans="1:7" hidden="1">
      <c r="A17" s="477"/>
      <c r="B17" s="477"/>
      <c r="C17" s="477"/>
      <c r="D17" s="477"/>
      <c r="E17" s="477"/>
      <c r="F17" s="477"/>
      <c r="G17" s="477"/>
    </row>
    <row r="18" spans="1:7" ht="35.25" customHeight="1">
      <c r="A18" s="478" t="s">
        <v>264</v>
      </c>
      <c r="B18" s="478"/>
      <c r="C18" s="251" t="s">
        <v>265</v>
      </c>
      <c r="D18" s="251" t="s">
        <v>266</v>
      </c>
    </row>
    <row r="19" spans="1:7">
      <c r="A19" s="136">
        <v>1</v>
      </c>
      <c r="B19" s="214" t="s">
        <v>548</v>
      </c>
      <c r="C19" s="136" t="s">
        <v>267</v>
      </c>
      <c r="D19" s="141">
        <v>2</v>
      </c>
    </row>
    <row r="20" spans="1:7">
      <c r="A20" s="133"/>
      <c r="B20" s="248"/>
      <c r="C20" s="133"/>
      <c r="D20" s="142"/>
    </row>
    <row r="21" spans="1:7" ht="15.6" hidden="1" customHeight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 ht="31.5">
      <c r="A26" s="147">
        <v>1</v>
      </c>
      <c r="B26" s="216" t="s">
        <v>272</v>
      </c>
      <c r="C26" s="216"/>
      <c r="D26" s="110" t="str">
        <f>B19</f>
        <v xml:space="preserve">AUXILIAR SERVIÇOS GERAIS </v>
      </c>
    </row>
    <row r="27" spans="1:7" ht="30.75" customHeight="1">
      <c r="A27" s="147">
        <v>2</v>
      </c>
      <c r="B27" s="470" t="s">
        <v>273</v>
      </c>
      <c r="C27" s="471"/>
      <c r="D27" s="111">
        <f>'13.'!D27</f>
        <v>1150</v>
      </c>
      <c r="E27" s="232"/>
    </row>
    <row r="28" spans="1:7" ht="31.5" customHeight="1">
      <c r="A28" s="147">
        <v>3</v>
      </c>
      <c r="B28" s="470" t="s">
        <v>274</v>
      </c>
      <c r="C28" s="471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ROUND(((D27/220)*(365.25/12)*(40/6)-1.57),2)</f>
        <v>1059.1300000000001</v>
      </c>
      <c r="E35" s="207"/>
    </row>
    <row r="36" spans="1:7">
      <c r="A36" s="253" t="s">
        <v>259</v>
      </c>
      <c r="B36" s="219" t="s">
        <v>281</v>
      </c>
      <c r="C36" s="156"/>
      <c r="D36" s="115">
        <v>0</v>
      </c>
    </row>
    <row r="37" spans="1:7">
      <c r="A37" s="253" t="s">
        <v>261</v>
      </c>
      <c r="B37" s="219" t="s">
        <v>282</v>
      </c>
      <c r="C37" s="157"/>
      <c r="D37" s="115">
        <v>0</v>
      </c>
    </row>
    <row r="38" spans="1:7">
      <c r="A38" s="253" t="s">
        <v>263</v>
      </c>
      <c r="B38" s="219" t="s">
        <v>547</v>
      </c>
      <c r="C38" s="156"/>
      <c r="D38" s="115">
        <v>0</v>
      </c>
    </row>
    <row r="39" spans="1:7">
      <c r="A39" s="253" t="s">
        <v>284</v>
      </c>
      <c r="B39" s="219" t="s">
        <v>285</v>
      </c>
      <c r="C39" s="158"/>
      <c r="D39" s="115">
        <v>0</v>
      </c>
    </row>
    <row r="40" spans="1:7">
      <c r="A40" s="253" t="s">
        <v>286</v>
      </c>
      <c r="B40" s="220" t="s">
        <v>287</v>
      </c>
      <c r="C40" s="158"/>
      <c r="D40" s="115">
        <v>0</v>
      </c>
    </row>
    <row r="41" spans="1:7">
      <c r="A41" s="253" t="s">
        <v>288</v>
      </c>
      <c r="B41" s="220" t="s">
        <v>289</v>
      </c>
      <c r="C41" s="158"/>
      <c r="D41" s="115">
        <v>0</v>
      </c>
    </row>
    <row r="42" spans="1:7" ht="16.5" thickBot="1">
      <c r="A42" s="253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1059.1300000000001</v>
      </c>
    </row>
    <row r="44" spans="1:7" hidden="1">
      <c r="A44" s="252"/>
    </row>
    <row r="45" spans="1:7" ht="16.149999999999999" customHeight="1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99.252200000000016</v>
      </c>
      <c r="E47" s="207"/>
    </row>
    <row r="48" spans="1:7">
      <c r="A48" s="253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637</v>
      </c>
      <c r="B49" s="423" t="s">
        <v>638</v>
      </c>
      <c r="C49" s="157"/>
      <c r="D49" s="115">
        <f>35*(1-20%)</f>
        <v>28</v>
      </c>
    </row>
    <row r="50" spans="1:7">
      <c r="A50" s="253" t="s">
        <v>261</v>
      </c>
      <c r="B50" s="219" t="s">
        <v>384</v>
      </c>
      <c r="C50" s="157"/>
      <c r="D50" s="115">
        <f>'13.'!D50</f>
        <v>53</v>
      </c>
    </row>
    <row r="51" spans="1:7">
      <c r="A51" s="253" t="s">
        <v>263</v>
      </c>
      <c r="B51" s="219" t="s">
        <v>297</v>
      </c>
      <c r="C51" s="156"/>
      <c r="D51" s="115">
        <v>0</v>
      </c>
    </row>
    <row r="52" spans="1:7">
      <c r="A52" s="253" t="s">
        <v>284</v>
      </c>
      <c r="B52" s="219" t="s">
        <v>385</v>
      </c>
      <c r="C52" s="158"/>
      <c r="D52" s="165">
        <v>16</v>
      </c>
    </row>
    <row r="53" spans="1:7" ht="16.5" customHeight="1">
      <c r="A53" s="253" t="s">
        <v>286</v>
      </c>
      <c r="B53" s="500" t="s">
        <v>372</v>
      </c>
      <c r="C53" s="501"/>
      <c r="D53" s="165">
        <v>16</v>
      </c>
    </row>
    <row r="54" spans="1:7" ht="16.5" thickBot="1">
      <c r="A54" s="116" t="s">
        <v>288</v>
      </c>
      <c r="B54" s="502" t="s">
        <v>635</v>
      </c>
      <c r="C54" s="503"/>
      <c r="D54" s="166">
        <f>((825*(371*50%*10%))/371)/12</f>
        <v>3.4375</v>
      </c>
      <c r="E54" s="506" t="s">
        <v>636</v>
      </c>
      <c r="F54" s="506"/>
    </row>
    <row r="55" spans="1:7" ht="16.5" thickBot="1">
      <c r="A55" s="167"/>
      <c r="B55" s="150" t="s">
        <v>298</v>
      </c>
      <c r="C55" s="168"/>
      <c r="D55" s="169">
        <f>SUM(D47:D54)</f>
        <v>479.68970000000002</v>
      </c>
      <c r="E55" s="506"/>
      <c r="F55" s="506"/>
    </row>
    <row r="56" spans="1:7">
      <c r="A56" s="476" t="s">
        <v>299</v>
      </c>
      <c r="B56" s="476"/>
      <c r="C56" s="476"/>
      <c r="D56" s="476"/>
      <c r="E56" s="506"/>
      <c r="F56" s="506"/>
    </row>
    <row r="57" spans="1:7" hidden="1">
      <c r="A57" s="252"/>
    </row>
    <row r="58" spans="1:7" ht="16.149999999999999" customHeight="1" thickBot="1">
      <c r="A58" s="477" t="s">
        <v>300</v>
      </c>
      <c r="B58" s="477"/>
      <c r="C58" s="477"/>
      <c r="D58" s="477"/>
      <c r="E58" s="477"/>
      <c r="F58" s="477"/>
      <c r="G58" s="477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IV'!D55</f>
        <v>33.333333333333336</v>
      </c>
    </row>
    <row r="61" spans="1:7">
      <c r="A61" s="253" t="s">
        <v>259</v>
      </c>
      <c r="B61" s="219" t="s">
        <v>15</v>
      </c>
      <c r="C61" s="157"/>
      <c r="D61" s="115">
        <v>0</v>
      </c>
    </row>
    <row r="62" spans="1:7">
      <c r="A62" s="253" t="s">
        <v>261</v>
      </c>
      <c r="B62" s="219" t="s">
        <v>21</v>
      </c>
      <c r="C62" s="157"/>
      <c r="D62" s="115">
        <v>0</v>
      </c>
    </row>
    <row r="63" spans="1:7">
      <c r="A63" s="253" t="s">
        <v>263</v>
      </c>
      <c r="B63" s="487" t="s">
        <v>18</v>
      </c>
      <c r="C63" s="488"/>
      <c r="D63" s="165">
        <v>0</v>
      </c>
    </row>
    <row r="64" spans="1:7" ht="16.5" thickBot="1">
      <c r="A64" s="116" t="s">
        <v>284</v>
      </c>
      <c r="B64" s="504" t="s">
        <v>291</v>
      </c>
      <c r="C64" s="505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33.333333333333336</v>
      </c>
    </row>
    <row r="66" spans="1:7" ht="15.6" hidden="1" customHeight="1">
      <c r="A66" s="479" t="s">
        <v>304</v>
      </c>
      <c r="B66" s="479"/>
      <c r="C66" s="479"/>
      <c r="D66" s="479"/>
      <c r="E66" s="479"/>
      <c r="F66" s="479"/>
      <c r="G66" s="479"/>
    </row>
    <row r="67" spans="1:7" hidden="1">
      <c r="A67" s="252"/>
    </row>
    <row r="68" spans="1:7" ht="15.6" customHeight="1">
      <c r="A68" s="477" t="s">
        <v>305</v>
      </c>
      <c r="B68" s="477"/>
      <c r="C68" s="477"/>
      <c r="D68" s="477"/>
      <c r="E68" s="477"/>
      <c r="F68" s="477"/>
      <c r="G68" s="477"/>
    </row>
    <row r="69" spans="1:7" ht="16.149999999999999" customHeight="1" thickBot="1">
      <c r="A69" s="477" t="s">
        <v>556</v>
      </c>
      <c r="B69" s="477"/>
      <c r="C69" s="477"/>
      <c r="D69" s="477"/>
      <c r="E69" s="477"/>
      <c r="F69" s="477"/>
      <c r="G69" s="477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211.83</v>
      </c>
    </row>
    <row r="72" spans="1:7">
      <c r="A72" s="253" t="s">
        <v>259</v>
      </c>
      <c r="B72" s="225" t="s">
        <v>308</v>
      </c>
      <c r="C72" s="114">
        <v>1.4999999999999999E-2</v>
      </c>
      <c r="D72" s="115">
        <f t="shared" si="0"/>
        <v>15.89</v>
      </c>
    </row>
    <row r="73" spans="1:7">
      <c r="A73" s="253" t="s">
        <v>261</v>
      </c>
      <c r="B73" s="225" t="s">
        <v>309</v>
      </c>
      <c r="C73" s="114">
        <v>0.01</v>
      </c>
      <c r="D73" s="115">
        <f t="shared" si="0"/>
        <v>10.59</v>
      </c>
    </row>
    <row r="74" spans="1:7">
      <c r="A74" s="253" t="s">
        <v>263</v>
      </c>
      <c r="B74" s="225" t="s">
        <v>9</v>
      </c>
      <c r="C74" s="114">
        <v>2E-3</v>
      </c>
      <c r="D74" s="115">
        <f t="shared" si="0"/>
        <v>2.12</v>
      </c>
    </row>
    <row r="75" spans="1:7">
      <c r="A75" s="253" t="s">
        <v>284</v>
      </c>
      <c r="B75" s="225" t="s">
        <v>10</v>
      </c>
      <c r="C75" s="114">
        <v>2.5000000000000001E-2</v>
      </c>
      <c r="D75" s="115">
        <f t="shared" si="0"/>
        <v>26.48</v>
      </c>
    </row>
    <row r="76" spans="1:7">
      <c r="A76" s="253" t="s">
        <v>286</v>
      </c>
      <c r="B76" s="225" t="s">
        <v>11</v>
      </c>
      <c r="C76" s="114">
        <v>0.08</v>
      </c>
      <c r="D76" s="115">
        <f t="shared" si="0"/>
        <v>84.73</v>
      </c>
    </row>
    <row r="77" spans="1:7" ht="31.5">
      <c r="A77" s="253" t="s">
        <v>288</v>
      </c>
      <c r="B77" s="225" t="s">
        <v>373</v>
      </c>
      <c r="C77" s="114">
        <v>3.8112E-2</v>
      </c>
      <c r="D77" s="115">
        <f t="shared" si="0"/>
        <v>40.369999999999997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6.35</v>
      </c>
    </row>
    <row r="79" spans="1:7" ht="16.5" hidden="1" thickBot="1">
      <c r="A79" s="489" t="s">
        <v>7</v>
      </c>
      <c r="B79" s="490"/>
      <c r="C79" s="174">
        <f>SUM(C71:C78)</f>
        <v>0.37611200000000006</v>
      </c>
      <c r="D79" s="169">
        <f>SUM(D71:D78)</f>
        <v>398.36000000000007</v>
      </c>
    </row>
    <row r="80" spans="1:7" ht="15.6" hidden="1" customHeight="1">
      <c r="A80" s="491" t="s">
        <v>310</v>
      </c>
      <c r="B80" s="491"/>
      <c r="C80" s="491"/>
      <c r="D80" s="491"/>
    </row>
    <row r="81" spans="1:7" ht="16.5" hidden="1" customHeight="1">
      <c r="A81" s="491" t="s">
        <v>311</v>
      </c>
      <c r="B81" s="491"/>
      <c r="C81" s="491"/>
      <c r="D81" s="491"/>
    </row>
    <row r="82" spans="1:7" hidden="1">
      <c r="A82" s="252"/>
    </row>
    <row r="83" spans="1:7" ht="16.149999999999999" customHeight="1" thickBot="1">
      <c r="A83" s="477" t="s">
        <v>312</v>
      </c>
      <c r="B83" s="477"/>
      <c r="C83" s="477"/>
      <c r="D83" s="477"/>
      <c r="E83" s="477"/>
      <c r="F83" s="477"/>
      <c r="G83" s="477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94.57</v>
      </c>
    </row>
    <row r="86" spans="1:7">
      <c r="A86" s="253" t="s">
        <v>259</v>
      </c>
      <c r="B86" s="225" t="s">
        <v>316</v>
      </c>
      <c r="C86" s="175">
        <f>(1/3)*(5/56)</f>
        <v>2.976190476190476E-2</v>
      </c>
      <c r="D86" s="124">
        <f>ROUND($D$43*C86,2)</f>
        <v>31.52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126.08999999999999</v>
      </c>
    </row>
    <row r="88" spans="1:7" ht="31.5">
      <c r="A88" s="253" t="s">
        <v>261</v>
      </c>
      <c r="B88" s="225" t="s">
        <v>318</v>
      </c>
      <c r="C88" s="114">
        <f>D88/D43</f>
        <v>4.4772596376271089E-2</v>
      </c>
      <c r="D88" s="115">
        <f>ROUND(D79*C87,2)</f>
        <v>47.42</v>
      </c>
    </row>
    <row r="89" spans="1:7" ht="16.5" hidden="1" thickBot="1">
      <c r="A89" s="489" t="s">
        <v>7</v>
      </c>
      <c r="B89" s="490"/>
      <c r="C89" s="174">
        <f>C88+C87</f>
        <v>0.16382021542389014</v>
      </c>
      <c r="D89" s="169">
        <f>D87+D88</f>
        <v>173.51</v>
      </c>
    </row>
    <row r="90" spans="1:7" hidden="1">
      <c r="A90" s="252"/>
    </row>
    <row r="91" spans="1:7" ht="16.149999999999999" customHeight="1" thickBot="1">
      <c r="A91" s="477" t="s">
        <v>319</v>
      </c>
      <c r="B91" s="477"/>
      <c r="C91" s="477"/>
      <c r="D91" s="477"/>
      <c r="E91" s="477"/>
      <c r="F91" s="477"/>
      <c r="G91" s="477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0.78</v>
      </c>
    </row>
    <row r="94" spans="1:7" ht="16.5" thickBot="1">
      <c r="A94" s="116" t="s">
        <v>259</v>
      </c>
      <c r="B94" s="226" t="s">
        <v>323</v>
      </c>
      <c r="C94" s="173">
        <f>D94/D43</f>
        <v>2.8325134780432992E-4</v>
      </c>
      <c r="D94" s="166">
        <f>ROUND(D79*C93,2)</f>
        <v>0.3</v>
      </c>
    </row>
    <row r="95" spans="1:7" ht="16.5" hidden="1" thickBot="1">
      <c r="A95" s="489" t="s">
        <v>7</v>
      </c>
      <c r="B95" s="490"/>
      <c r="C95" s="174">
        <f>SUM(C93:C94)</f>
        <v>1.0238439478043298E-3</v>
      </c>
      <c r="D95" s="169">
        <f>SUM(D93:D94)</f>
        <v>1.08</v>
      </c>
    </row>
    <row r="96" spans="1:7" hidden="1">
      <c r="A96" s="252"/>
    </row>
    <row r="97" spans="1:7" hidden="1">
      <c r="A97" s="252"/>
    </row>
    <row r="98" spans="1:7" ht="16.149999999999999" customHeight="1" thickBot="1">
      <c r="A98" s="477" t="s">
        <v>324</v>
      </c>
      <c r="B98" s="477"/>
      <c r="C98" s="477"/>
      <c r="D98" s="477"/>
      <c r="E98" s="477"/>
      <c r="F98" s="477"/>
      <c r="G98" s="477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4.41</v>
      </c>
    </row>
    <row r="101" spans="1:7">
      <c r="A101" s="253" t="s">
        <v>259</v>
      </c>
      <c r="B101" s="219" t="s">
        <v>328</v>
      </c>
      <c r="C101" s="118">
        <f>D101/D43</f>
        <v>3.3045990577171822E-4</v>
      </c>
      <c r="D101" s="179">
        <f>ROUND(D76*C100,2)</f>
        <v>0.35</v>
      </c>
    </row>
    <row r="102" spans="1:7">
      <c r="A102" s="253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46.07</v>
      </c>
    </row>
    <row r="103" spans="1:7">
      <c r="A103" s="253" t="s">
        <v>263</v>
      </c>
      <c r="B103" s="225" t="s">
        <v>330</v>
      </c>
      <c r="C103" s="181">
        <f>(((7/30)/12))</f>
        <v>1.9444444444444445E-2</v>
      </c>
      <c r="D103" s="115">
        <f>ROUND($D$43*C103,2)</f>
        <v>20.59</v>
      </c>
    </row>
    <row r="104" spans="1:7">
      <c r="A104" s="253" t="s">
        <v>284</v>
      </c>
      <c r="B104" s="225" t="s">
        <v>331</v>
      </c>
      <c r="C104" s="114">
        <f>D104/D43</f>
        <v>7.3173264849451898E-3</v>
      </c>
      <c r="D104" s="115">
        <f>ROUND(D79*C103,2)</f>
        <v>7.75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0.82</v>
      </c>
    </row>
    <row r="106" spans="1:7" ht="16.5" hidden="1" thickBot="1">
      <c r="A106" s="495" t="s">
        <v>7</v>
      </c>
      <c r="B106" s="496"/>
      <c r="C106" s="174">
        <f>SUM(C100:C105)</f>
        <v>7.5536675279605808E-2</v>
      </c>
      <c r="D106" s="183">
        <f>SUM(D100:D105)</f>
        <v>79.989999999999995</v>
      </c>
    </row>
    <row r="107" spans="1:7" hidden="1">
      <c r="A107" s="143"/>
    </row>
    <row r="108" spans="1:7" ht="16.149999999999999" customHeight="1" thickBot="1">
      <c r="A108" s="477" t="s">
        <v>557</v>
      </c>
      <c r="B108" s="477"/>
      <c r="C108" s="477"/>
      <c r="D108" s="477"/>
      <c r="E108" s="477"/>
      <c r="F108" s="477"/>
      <c r="G108" s="477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94.57</v>
      </c>
    </row>
    <row r="111" spans="1:7">
      <c r="A111" s="253" t="s">
        <v>259</v>
      </c>
      <c r="B111" s="225" t="s">
        <v>374</v>
      </c>
      <c r="C111" s="114">
        <f>(10.96/30)/12</f>
        <v>3.0444444444444444E-2</v>
      </c>
      <c r="D111" s="115">
        <f t="shared" si="1"/>
        <v>32.24</v>
      </c>
      <c r="E111" s="185"/>
    </row>
    <row r="112" spans="1:7">
      <c r="A112" s="253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0.22</v>
      </c>
    </row>
    <row r="113" spans="1:7">
      <c r="A113" s="253" t="s">
        <v>263</v>
      </c>
      <c r="B113" s="225" t="s">
        <v>336</v>
      </c>
      <c r="C113" s="114">
        <f>((1/30)/12)</f>
        <v>2.7777777777777779E-3</v>
      </c>
      <c r="D113" s="115">
        <f t="shared" si="1"/>
        <v>2.94</v>
      </c>
    </row>
    <row r="114" spans="1:7">
      <c r="A114" s="253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0.34</v>
      </c>
    </row>
    <row r="115" spans="1:7">
      <c r="A115" s="253" t="s">
        <v>286</v>
      </c>
      <c r="B115" s="225" t="s">
        <v>291</v>
      </c>
      <c r="C115" s="186"/>
      <c r="D115" s="115">
        <f t="shared" si="1"/>
        <v>0</v>
      </c>
    </row>
    <row r="116" spans="1:7">
      <c r="A116" s="497" t="s">
        <v>317</v>
      </c>
      <c r="B116" s="498"/>
      <c r="C116" s="114">
        <f>SUM(C110:C115)</f>
        <v>0.12304126984126985</v>
      </c>
      <c r="D116" s="115">
        <f>SUM(D110:D115)</f>
        <v>130.31</v>
      </c>
    </row>
    <row r="117" spans="1:7" ht="16.5" thickBot="1">
      <c r="A117" s="116" t="s">
        <v>288</v>
      </c>
      <c r="B117" s="226" t="s">
        <v>338</v>
      </c>
      <c r="C117" s="182">
        <f>D117/$D$43</f>
        <v>4.6273828519634033E-2</v>
      </c>
      <c r="D117" s="115">
        <f>ROUND(D79*C116,2)</f>
        <v>49.01</v>
      </c>
    </row>
    <row r="118" spans="1:7" ht="16.5" hidden="1" thickBot="1">
      <c r="A118" s="495" t="s">
        <v>7</v>
      </c>
      <c r="B118" s="496"/>
      <c r="C118" s="174">
        <f>C117+C116</f>
        <v>0.16931509836090389</v>
      </c>
      <c r="D118" s="187">
        <f>D117+D116</f>
        <v>179.32</v>
      </c>
    </row>
    <row r="119" spans="1:7" hidden="1">
      <c r="A119" s="252" t="s">
        <v>339</v>
      </c>
    </row>
    <row r="120" spans="1:7" ht="16.149999999999999" customHeight="1" thickBot="1">
      <c r="A120" s="479" t="s">
        <v>558</v>
      </c>
      <c r="B120" s="479"/>
      <c r="C120" s="479"/>
      <c r="D120" s="479"/>
      <c r="E120" s="479"/>
      <c r="F120" s="479"/>
      <c r="G120" s="479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0.16382313785843095</v>
      </c>
      <c r="D122" s="115">
        <f>D89</f>
        <v>173.51</v>
      </c>
    </row>
    <row r="123" spans="1:7">
      <c r="A123" s="253" t="s">
        <v>313</v>
      </c>
      <c r="B123" s="225" t="s">
        <v>307</v>
      </c>
      <c r="C123" s="182">
        <f t="shared" si="2"/>
        <v>0.37612002303777631</v>
      </c>
      <c r="D123" s="115">
        <f>D79</f>
        <v>398.36000000000007</v>
      </c>
    </row>
    <row r="124" spans="1:7">
      <c r="A124" s="253" t="s">
        <v>320</v>
      </c>
      <c r="B124" s="225" t="s">
        <v>322</v>
      </c>
      <c r="C124" s="182">
        <f t="shared" si="2"/>
        <v>1.0197048520955878E-3</v>
      </c>
      <c r="D124" s="115">
        <f>D95</f>
        <v>1.08</v>
      </c>
    </row>
    <row r="125" spans="1:7">
      <c r="A125" s="189" t="s">
        <v>325</v>
      </c>
      <c r="B125" s="228" t="s">
        <v>342</v>
      </c>
      <c r="C125" s="182">
        <f t="shared" si="2"/>
        <v>7.5524251036227841E-2</v>
      </c>
      <c r="D125" s="115">
        <f>D106</f>
        <v>79.989999999999995</v>
      </c>
    </row>
    <row r="126" spans="1:7">
      <c r="A126" s="190" t="s">
        <v>333</v>
      </c>
      <c r="B126" s="229" t="s">
        <v>343</v>
      </c>
      <c r="C126" s="182">
        <f t="shared" si="2"/>
        <v>0.16930877229424149</v>
      </c>
      <c r="D126" s="115">
        <f>D118</f>
        <v>179.32</v>
      </c>
    </row>
    <row r="127" spans="1:7">
      <c r="A127" s="253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489" t="s">
        <v>345</v>
      </c>
      <c r="B128" s="490"/>
      <c r="C128" s="174">
        <f>SUM(C122:C127)</f>
        <v>0.78579588907877218</v>
      </c>
      <c r="D128" s="169">
        <f>SUM(D122:D127)</f>
        <v>832.26000000000022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479" t="s">
        <v>559</v>
      </c>
      <c r="B130" s="479"/>
      <c r="C130" s="479"/>
      <c r="D130" s="479"/>
      <c r="E130" s="479"/>
      <c r="F130" s="479"/>
      <c r="G130" s="479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2404.4130333333333</v>
      </c>
      <c r="G131" s="122"/>
    </row>
    <row r="132" spans="1:8">
      <c r="A132" s="153" t="s">
        <v>257</v>
      </c>
      <c r="B132" s="224" t="s">
        <v>347</v>
      </c>
      <c r="C132" s="123">
        <v>7.2190000000000004E-2</v>
      </c>
      <c r="D132" s="124">
        <f>E131*C132</f>
        <v>173.57457687633334</v>
      </c>
      <c r="G132" s="122"/>
    </row>
    <row r="133" spans="1:8">
      <c r="A133" s="253" t="s">
        <v>259</v>
      </c>
      <c r="B133" s="225" t="s">
        <v>348</v>
      </c>
      <c r="C133" s="182"/>
      <c r="D133" s="197"/>
      <c r="F133" s="198"/>
    </row>
    <row r="134" spans="1:8">
      <c r="A134" s="253"/>
      <c r="B134" s="225" t="s">
        <v>349</v>
      </c>
      <c r="C134" s="182"/>
      <c r="D134" s="124"/>
      <c r="E134" s="208"/>
      <c r="F134" s="199"/>
      <c r="G134" s="122"/>
    </row>
    <row r="135" spans="1:8">
      <c r="A135" s="253"/>
      <c r="B135" s="225" t="s">
        <v>350</v>
      </c>
      <c r="C135" s="182">
        <v>7.5999999999999998E-2</v>
      </c>
      <c r="D135" s="115">
        <f>$D$153*C135</f>
        <v>233.05611472412201</v>
      </c>
      <c r="E135" s="198">
        <f>D153</f>
        <v>3066.5278253173951</v>
      </c>
      <c r="G135" s="122"/>
    </row>
    <row r="136" spans="1:8">
      <c r="A136" s="253"/>
      <c r="B136" s="225" t="s">
        <v>351</v>
      </c>
      <c r="C136" s="182">
        <v>1.6500000000000001E-2</v>
      </c>
      <c r="D136" s="115">
        <f>$D$153*C136</f>
        <v>50.597709117737026</v>
      </c>
      <c r="E136" s="200"/>
      <c r="G136" s="122"/>
    </row>
    <row r="137" spans="1:8">
      <c r="A137" s="253"/>
      <c r="B137" s="225" t="s">
        <v>352</v>
      </c>
      <c r="C137" s="182"/>
      <c r="D137" s="115"/>
    </row>
    <row r="138" spans="1:8">
      <c r="A138" s="253"/>
      <c r="B138" s="225" t="s">
        <v>353</v>
      </c>
      <c r="C138" s="182">
        <v>0.05</v>
      </c>
      <c r="D138" s="115">
        <f>$D$153*C138</f>
        <v>153.32639126586977</v>
      </c>
      <c r="G138" s="122"/>
    </row>
    <row r="139" spans="1:8">
      <c r="A139" s="253"/>
      <c r="B139" s="225" t="s">
        <v>354</v>
      </c>
      <c r="C139" s="182"/>
      <c r="D139" s="115"/>
    </row>
    <row r="140" spans="1:8">
      <c r="A140" s="253" t="s">
        <v>261</v>
      </c>
      <c r="B140" s="225" t="s">
        <v>355</v>
      </c>
      <c r="C140" s="182">
        <v>0.02</v>
      </c>
      <c r="D140" s="115">
        <f>ROUND(E140*C140,2)</f>
        <v>51.56</v>
      </c>
      <c r="E140" s="177">
        <f>E131+D132</f>
        <v>2577.9876102096664</v>
      </c>
    </row>
    <row r="141" spans="1:8" ht="33" hidden="1" customHeight="1" thickBot="1">
      <c r="A141" s="492" t="s">
        <v>356</v>
      </c>
      <c r="B141" s="493"/>
      <c r="C141" s="494"/>
      <c r="D141" s="201">
        <f>D132+D135+D136+D138+D140</f>
        <v>662.11479198406209</v>
      </c>
    </row>
    <row r="142" spans="1:8" ht="15.6" hidden="1" customHeight="1">
      <c r="A142" s="479" t="s">
        <v>357</v>
      </c>
      <c r="B142" s="479"/>
      <c r="C142" s="479"/>
      <c r="D142" s="479"/>
      <c r="E142" s="479"/>
      <c r="F142" s="479"/>
      <c r="G142" s="479"/>
    </row>
    <row r="143" spans="1:8" ht="15.6" hidden="1" customHeight="1">
      <c r="A143" s="479" t="s">
        <v>358</v>
      </c>
      <c r="B143" s="479"/>
      <c r="C143" s="479"/>
      <c r="D143" s="479"/>
      <c r="E143" s="479"/>
      <c r="F143" s="479"/>
      <c r="G143" s="479"/>
    </row>
    <row r="144" spans="1:8" hidden="1">
      <c r="A144" s="252"/>
    </row>
    <row r="145" spans="1:8" ht="16.149999999999999" customHeight="1" thickBot="1">
      <c r="A145" s="477" t="s">
        <v>359</v>
      </c>
      <c r="B145" s="477"/>
      <c r="C145" s="477"/>
      <c r="D145" s="477"/>
      <c r="E145" s="477"/>
      <c r="F145" s="477"/>
      <c r="G145" s="477"/>
    </row>
    <row r="146" spans="1:8" ht="32.25" customHeight="1" thickBot="1">
      <c r="A146" s="188"/>
      <c r="B146" s="499" t="s">
        <v>360</v>
      </c>
      <c r="C146" s="499"/>
      <c r="D146" s="125" t="s">
        <v>361</v>
      </c>
    </row>
    <row r="147" spans="1:8">
      <c r="A147" s="253" t="s">
        <v>257</v>
      </c>
      <c r="B147" s="225" t="s">
        <v>362</v>
      </c>
      <c r="C147" s="114">
        <f t="shared" ref="C147:C152" si="3">D147/$D$153</f>
        <v>0.34538411530323448</v>
      </c>
      <c r="D147" s="124">
        <f>D43</f>
        <v>1059.1300000000001</v>
      </c>
    </row>
    <row r="148" spans="1:8">
      <c r="A148" s="253" t="s">
        <v>259</v>
      </c>
      <c r="B148" s="225" t="s">
        <v>363</v>
      </c>
      <c r="C148" s="114">
        <f t="shared" si="3"/>
        <v>0.15642763650786395</v>
      </c>
      <c r="D148" s="124">
        <f>D55</f>
        <v>479.68970000000002</v>
      </c>
    </row>
    <row r="149" spans="1:8" ht="31.5">
      <c r="A149" s="253" t="s">
        <v>261</v>
      </c>
      <c r="B149" s="225" t="s">
        <v>364</v>
      </c>
      <c r="C149" s="114">
        <f t="shared" si="3"/>
        <v>1.0870057352205253E-2</v>
      </c>
      <c r="D149" s="124">
        <f>D65</f>
        <v>33.333333333333336</v>
      </c>
      <c r="E149" s="198">
        <f>D151+D132+D140</f>
        <v>2629.5476102096663</v>
      </c>
    </row>
    <row r="150" spans="1:8">
      <c r="A150" s="253" t="s">
        <v>263</v>
      </c>
      <c r="B150" s="225" t="s">
        <v>365</v>
      </c>
      <c r="C150" s="114">
        <f t="shared" si="3"/>
        <v>0.27140141795839035</v>
      </c>
      <c r="D150" s="124">
        <f>D128</f>
        <v>832.26000000000022</v>
      </c>
      <c r="E150" s="202">
        <f>C138+C136+C135</f>
        <v>0.14250000000000002</v>
      </c>
    </row>
    <row r="151" spans="1:8" ht="16.5" customHeight="1">
      <c r="A151" s="117" t="s">
        <v>366</v>
      </c>
      <c r="B151" s="231"/>
      <c r="C151" s="176">
        <f t="shared" si="3"/>
        <v>0.78408322712169387</v>
      </c>
      <c r="D151" s="203">
        <f>SUM(D147:D150)</f>
        <v>2404.4130333333333</v>
      </c>
      <c r="E151" s="202">
        <f>100%-E150</f>
        <v>0.85749999999999993</v>
      </c>
    </row>
    <row r="152" spans="1:8">
      <c r="A152" s="253" t="s">
        <v>284</v>
      </c>
      <c r="B152" s="225" t="s">
        <v>367</v>
      </c>
      <c r="C152" s="114">
        <f t="shared" si="3"/>
        <v>0.21591677287830616</v>
      </c>
      <c r="D152" s="124">
        <f>D141</f>
        <v>662.11479198406209</v>
      </c>
      <c r="G152" s="126"/>
    </row>
    <row r="153" spans="1:8" ht="16.5" hidden="1" customHeight="1" thickBot="1">
      <c r="A153" s="495" t="s">
        <v>368</v>
      </c>
      <c r="B153" s="496"/>
      <c r="C153" s="174">
        <f>C152+C151</f>
        <v>1</v>
      </c>
      <c r="D153" s="204">
        <f>(D151+D140+D132)/0.8575</f>
        <v>3066.5278253173951</v>
      </c>
      <c r="E153" s="205"/>
      <c r="F153" s="198">
        <f>D151+D152</f>
        <v>3066.5278253173956</v>
      </c>
      <c r="H153" s="54"/>
    </row>
    <row r="154" spans="1:8">
      <c r="E154" s="205"/>
    </row>
    <row r="155" spans="1:8">
      <c r="A155" s="249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1.5748031496062993" bottom="0" header="0" footer="0"/>
  <pageSetup paperSize="9" scale="90" fitToHeight="4" orientation="portrait" r:id="rId1"/>
  <headerFooter alignWithMargins="0"/>
  <rowBreaks count="3" manualBreakCount="3">
    <brk id="43" max="3" man="1"/>
    <brk id="89" max="3" man="1"/>
    <brk id="128" max="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54"/>
  <sheetViews>
    <sheetView showGridLines="0" view="pageBreakPreview" topLeftCell="A119" zoomScale="75" zoomScaleSheetLayoutView="75" workbookViewId="0">
      <selection activeCell="A68" sqref="A68:D68"/>
    </sheetView>
  </sheetViews>
  <sheetFormatPr defaultRowHeight="15.75"/>
  <cols>
    <col min="1" max="1" width="9.28515625" style="129" customWidth="1"/>
    <col min="2" max="2" width="39.85546875" style="129" customWidth="1"/>
    <col min="3" max="3" width="18.28515625" style="129" customWidth="1"/>
    <col min="4" max="4" width="23.85546875" style="129" customWidth="1"/>
    <col min="5" max="5" width="16" style="367" bestFit="1" customWidth="1"/>
    <col min="6" max="6" width="28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74" t="s">
        <v>255</v>
      </c>
      <c r="B3" s="474"/>
      <c r="C3" s="474"/>
      <c r="D3" s="474"/>
      <c r="E3" s="420"/>
      <c r="F3" s="127"/>
      <c r="G3" s="108"/>
    </row>
    <row r="4" spans="1:7" hidden="1">
      <c r="A4" s="474"/>
      <c r="B4" s="474"/>
      <c r="C4" s="474"/>
      <c r="D4" s="474"/>
      <c r="E4" s="420"/>
      <c r="F4" s="127"/>
      <c r="G4" s="108"/>
    </row>
    <row r="5" spans="1:7" hidden="1">
      <c r="A5" s="128"/>
      <c r="B5" s="127"/>
      <c r="C5" s="127"/>
      <c r="D5" s="127"/>
      <c r="E5" s="420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420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419"/>
      <c r="C8" s="361"/>
      <c r="D8" s="361"/>
    </row>
    <row r="9" spans="1:7" hidden="1">
      <c r="A9" s="476"/>
      <c r="B9" s="476"/>
      <c r="C9" s="476"/>
      <c r="D9" s="476"/>
    </row>
    <row r="10" spans="1:7">
      <c r="A10" s="132" t="s">
        <v>256</v>
      </c>
      <c r="B10" s="360"/>
      <c r="C10" s="361"/>
      <c r="D10" s="361"/>
    </row>
    <row r="11" spans="1:7">
      <c r="A11" s="133" t="s">
        <v>257</v>
      </c>
      <c r="B11" s="472" t="s">
        <v>258</v>
      </c>
      <c r="C11" s="473"/>
      <c r="D11" s="134">
        <v>42550</v>
      </c>
    </row>
    <row r="12" spans="1:7">
      <c r="A12" s="133" t="s">
        <v>259</v>
      </c>
      <c r="B12" s="418" t="s">
        <v>260</v>
      </c>
      <c r="C12" s="348"/>
      <c r="D12" s="136" t="s">
        <v>369</v>
      </c>
    </row>
    <row r="13" spans="1:7">
      <c r="A13" s="133" t="s">
        <v>261</v>
      </c>
      <c r="B13" s="472" t="s">
        <v>262</v>
      </c>
      <c r="C13" s="473"/>
      <c r="D13" s="136">
        <v>2016</v>
      </c>
    </row>
    <row r="14" spans="1:7">
      <c r="A14" s="137" t="s">
        <v>263</v>
      </c>
      <c r="B14" s="417" t="s">
        <v>550</v>
      </c>
      <c r="C14" s="138"/>
      <c r="D14" s="134">
        <v>42625</v>
      </c>
    </row>
    <row r="15" spans="1:7" hidden="1"/>
    <row r="16" spans="1:7" hidden="1">
      <c r="A16" s="359"/>
    </row>
    <row r="17" spans="1:7">
      <c r="A17" s="477"/>
      <c r="B17" s="477"/>
      <c r="C17" s="477"/>
      <c r="D17" s="477"/>
      <c r="E17" s="477"/>
      <c r="F17" s="477"/>
      <c r="G17" s="477"/>
    </row>
    <row r="18" spans="1:7" ht="35.25" customHeight="1">
      <c r="A18" s="478" t="s">
        <v>264</v>
      </c>
      <c r="B18" s="478"/>
      <c r="C18" s="363" t="s">
        <v>265</v>
      </c>
      <c r="D18" s="363" t="s">
        <v>266</v>
      </c>
    </row>
    <row r="19" spans="1:7">
      <c r="A19" s="136">
        <v>1</v>
      </c>
      <c r="B19" s="416" t="s">
        <v>388</v>
      </c>
      <c r="C19" s="136" t="s">
        <v>267</v>
      </c>
      <c r="D19" s="141">
        <v>1</v>
      </c>
    </row>
    <row r="20" spans="1:7">
      <c r="A20" s="133"/>
      <c r="B20" s="415"/>
      <c r="C20" s="133"/>
      <c r="D20" s="142"/>
    </row>
    <row r="21" spans="1:7" hidden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  <c r="D24" s="430" t="s">
        <v>641</v>
      </c>
    </row>
    <row r="25" spans="1:7">
      <c r="A25" s="144" t="s">
        <v>271</v>
      </c>
      <c r="B25" s="145"/>
      <c r="C25" s="145"/>
      <c r="D25" s="146"/>
    </row>
    <row r="26" spans="1:7" ht="31.5">
      <c r="A26" s="147">
        <v>1</v>
      </c>
      <c r="B26" s="414" t="s">
        <v>272</v>
      </c>
      <c r="C26" s="414"/>
      <c r="D26" s="110" t="str">
        <f>B19</f>
        <v>OPERADOR DE CALDEIRA</v>
      </c>
    </row>
    <row r="27" spans="1:7" ht="30.75" customHeight="1">
      <c r="A27" s="147">
        <v>2</v>
      </c>
      <c r="B27" s="508" t="s">
        <v>273</v>
      </c>
      <c r="C27" s="509"/>
      <c r="D27" s="111">
        <f>E27*220</f>
        <v>1751.2</v>
      </c>
      <c r="E27" s="367">
        <v>7.96</v>
      </c>
    </row>
    <row r="28" spans="1:7" ht="31.5" customHeight="1">
      <c r="A28" s="147">
        <v>3</v>
      </c>
      <c r="B28" s="508" t="s">
        <v>274</v>
      </c>
      <c r="C28" s="509"/>
      <c r="D28" s="112" t="s">
        <v>370</v>
      </c>
    </row>
    <row r="29" spans="1:7">
      <c r="A29" s="148">
        <v>4</v>
      </c>
      <c r="B29" s="413" t="s">
        <v>275</v>
      </c>
      <c r="C29" s="413"/>
      <c r="D29" s="149">
        <v>42767</v>
      </c>
    </row>
    <row r="30" spans="1:7" hidden="1">
      <c r="A30" s="143"/>
      <c r="D30" s="412" t="s">
        <v>634</v>
      </c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411" t="s">
        <v>278</v>
      </c>
      <c r="C34" s="151"/>
      <c r="D34" s="152" t="s">
        <v>279</v>
      </c>
    </row>
    <row r="35" spans="1:7">
      <c r="A35" s="153" t="s">
        <v>257</v>
      </c>
      <c r="B35" s="394" t="s">
        <v>280</v>
      </c>
      <c r="C35" s="154"/>
      <c r="D35" s="155">
        <f>ROUND(((D27/220)*(365.25/12)*(40/6)),2)</f>
        <v>1615.22</v>
      </c>
      <c r="E35" s="410"/>
    </row>
    <row r="36" spans="1:7">
      <c r="A36" s="358" t="s">
        <v>259</v>
      </c>
      <c r="B36" s="384" t="s">
        <v>281</v>
      </c>
      <c r="C36" s="156"/>
      <c r="D36" s="115">
        <f>D35*30%</f>
        <v>484.56599999999997</v>
      </c>
    </row>
    <row r="37" spans="1:7">
      <c r="A37" s="358" t="s">
        <v>261</v>
      </c>
      <c r="B37" s="384" t="s">
        <v>282</v>
      </c>
      <c r="C37" s="157"/>
      <c r="D37" s="115">
        <v>0</v>
      </c>
    </row>
    <row r="38" spans="1:7">
      <c r="A38" s="358" t="s">
        <v>263</v>
      </c>
      <c r="B38" s="384" t="s">
        <v>547</v>
      </c>
      <c r="C38" s="156"/>
      <c r="D38" s="115">
        <v>0</v>
      </c>
    </row>
    <row r="39" spans="1:7">
      <c r="A39" s="358" t="s">
        <v>284</v>
      </c>
      <c r="B39" s="384" t="s">
        <v>285</v>
      </c>
      <c r="C39" s="158"/>
      <c r="D39" s="115">
        <v>0</v>
      </c>
    </row>
    <row r="40" spans="1:7">
      <c r="A40" s="358" t="s">
        <v>286</v>
      </c>
      <c r="B40" s="409" t="s">
        <v>287</v>
      </c>
      <c r="C40" s="158"/>
      <c r="D40" s="115">
        <v>0</v>
      </c>
    </row>
    <row r="41" spans="1:7">
      <c r="A41" s="358" t="s">
        <v>288</v>
      </c>
      <c r="B41" s="409" t="s">
        <v>289</v>
      </c>
      <c r="C41" s="158"/>
      <c r="D41" s="115">
        <v>0</v>
      </c>
    </row>
    <row r="42" spans="1:7" ht="16.5" thickBot="1">
      <c r="A42" s="358" t="s">
        <v>290</v>
      </c>
      <c r="B42" s="386" t="s">
        <v>371</v>
      </c>
      <c r="C42" s="159"/>
      <c r="D42" s="115">
        <v>0</v>
      </c>
    </row>
    <row r="43" spans="1:7" ht="16.5" thickBot="1">
      <c r="A43" s="160"/>
      <c r="B43" s="408" t="s">
        <v>292</v>
      </c>
      <c r="C43" s="161"/>
      <c r="D43" s="162">
        <f>SUM(D35:D42)</f>
        <v>2099.7860000000001</v>
      </c>
    </row>
    <row r="44" spans="1:7" hidden="1">
      <c r="A44" s="359"/>
    </row>
    <row r="45" spans="1:7" ht="16.5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356" t="s">
        <v>294</v>
      </c>
      <c r="C46" s="163"/>
      <c r="D46" s="125" t="s">
        <v>279</v>
      </c>
    </row>
    <row r="47" spans="1:7">
      <c r="A47" s="153" t="s">
        <v>257</v>
      </c>
      <c r="B47" s="394" t="s">
        <v>295</v>
      </c>
      <c r="C47" s="164"/>
      <c r="D47" s="155">
        <f>(3.7*44)-(D35*6%)</f>
        <v>65.886800000000008</v>
      </c>
      <c r="F47" s="407" t="s">
        <v>633</v>
      </c>
    </row>
    <row r="48" spans="1:7" ht="31.5">
      <c r="A48" s="358" t="s">
        <v>259</v>
      </c>
      <c r="B48" s="384" t="s">
        <v>296</v>
      </c>
      <c r="C48" s="157"/>
      <c r="D48" s="115">
        <v>391</v>
      </c>
      <c r="F48" s="407" t="s">
        <v>632</v>
      </c>
    </row>
    <row r="49" spans="1:8">
      <c r="A49" s="358" t="s">
        <v>261</v>
      </c>
      <c r="B49" s="384" t="s">
        <v>384</v>
      </c>
      <c r="C49" s="157"/>
      <c r="D49" s="177">
        <v>26.69</v>
      </c>
      <c r="F49" s="407" t="s">
        <v>642</v>
      </c>
    </row>
    <row r="50" spans="1:8">
      <c r="A50" s="358" t="s">
        <v>263</v>
      </c>
      <c r="B50" s="384" t="s">
        <v>19</v>
      </c>
      <c r="C50" s="156"/>
      <c r="D50" s="177">
        <v>5.22</v>
      </c>
      <c r="E50" s="406"/>
    </row>
    <row r="51" spans="1:8">
      <c r="A51" s="358" t="s">
        <v>284</v>
      </c>
      <c r="B51" s="384" t="s">
        <v>390</v>
      </c>
      <c r="C51" s="158"/>
      <c r="D51" s="165">
        <f>E51*22</f>
        <v>91.96</v>
      </c>
      <c r="E51" s="367">
        <v>4.18</v>
      </c>
    </row>
    <row r="52" spans="1:8" ht="16.5" customHeight="1">
      <c r="A52" s="358" t="s">
        <v>286</v>
      </c>
      <c r="B52" s="487" t="s">
        <v>389</v>
      </c>
      <c r="C52" s="488"/>
      <c r="D52" s="165">
        <f>E52/12</f>
        <v>32.583333333333336</v>
      </c>
      <c r="E52" s="367">
        <v>391</v>
      </c>
    </row>
    <row r="53" spans="1:8" ht="30.6" customHeight="1" thickBot="1">
      <c r="A53" s="116" t="s">
        <v>288</v>
      </c>
      <c r="B53" s="405" t="s">
        <v>629</v>
      </c>
      <c r="C53" s="404"/>
      <c r="D53" s="403">
        <v>0</v>
      </c>
      <c r="E53" s="480" t="s">
        <v>629</v>
      </c>
      <c r="F53" s="481"/>
      <c r="G53" s="481"/>
      <c r="H53" s="481"/>
    </row>
    <row r="54" spans="1:8" ht="16.5" thickBot="1">
      <c r="A54" s="167"/>
      <c r="B54" s="356" t="s">
        <v>298</v>
      </c>
      <c r="C54" s="168"/>
      <c r="D54" s="169">
        <f>SUM(D47:D53)</f>
        <v>613.34013333333337</v>
      </c>
      <c r="E54" s="402">
        <v>44.14</v>
      </c>
      <c r="F54" s="401" t="s">
        <v>643</v>
      </c>
      <c r="G54" s="401" t="s">
        <v>631</v>
      </c>
      <c r="H54" s="400">
        <v>9.8199999999999996E-2</v>
      </c>
    </row>
    <row r="55" spans="1:8" ht="33" customHeight="1">
      <c r="A55" s="486" t="s">
        <v>299</v>
      </c>
      <c r="B55" s="486"/>
      <c r="C55" s="486"/>
      <c r="D55" s="510"/>
      <c r="E55" s="395">
        <f>E54*F55</f>
        <v>176.56</v>
      </c>
      <c r="F55" s="399">
        <v>4</v>
      </c>
      <c r="G55" s="398">
        <v>1471.15</v>
      </c>
      <c r="H55" s="395">
        <f>G55*H54</f>
        <v>144.46692999999999</v>
      </c>
    </row>
    <row r="56" spans="1:8">
      <c r="A56" s="359"/>
      <c r="E56" s="392"/>
      <c r="F56" s="393"/>
      <c r="G56" s="393"/>
      <c r="H56" s="397">
        <f>H55*F55</f>
        <v>577.86771999999996</v>
      </c>
    </row>
    <row r="57" spans="1:8" ht="16.899999999999999" customHeight="1" thickBot="1">
      <c r="A57" s="482" t="s">
        <v>300</v>
      </c>
      <c r="B57" s="482"/>
      <c r="C57" s="482"/>
      <c r="D57" s="482"/>
      <c r="E57" s="392">
        <v>391</v>
      </c>
      <c r="F57" s="393"/>
      <c r="G57" s="393"/>
      <c r="H57" s="396">
        <f>E55</f>
        <v>176.56</v>
      </c>
    </row>
    <row r="58" spans="1:8" ht="16.5" thickBot="1">
      <c r="A58" s="152">
        <v>3</v>
      </c>
      <c r="B58" s="356" t="s">
        <v>301</v>
      </c>
      <c r="C58" s="163"/>
      <c r="D58" s="125" t="s">
        <v>279</v>
      </c>
      <c r="E58" s="392"/>
      <c r="F58" s="393"/>
      <c r="G58" s="393"/>
      <c r="H58" s="395">
        <f>H56+H57</f>
        <v>754.42771999999991</v>
      </c>
    </row>
    <row r="59" spans="1:8" ht="16.5" thickBot="1">
      <c r="A59" s="153" t="s">
        <v>257</v>
      </c>
      <c r="B59" s="394" t="s">
        <v>302</v>
      </c>
      <c r="C59" s="170"/>
      <c r="D59" s="171">
        <f>'[6]ANEXO IV'!D69</f>
        <v>43</v>
      </c>
      <c r="E59" s="392"/>
      <c r="F59" s="393"/>
      <c r="G59" s="393"/>
      <c r="H59" s="443"/>
    </row>
    <row r="60" spans="1:8" ht="17.25" thickTop="1" thickBot="1">
      <c r="A60" s="358" t="s">
        <v>259</v>
      </c>
      <c r="B60" s="384" t="s">
        <v>15</v>
      </c>
      <c r="C60" s="157"/>
      <c r="D60" s="115">
        <v>0</v>
      </c>
      <c r="E60" s="392"/>
      <c r="F60" s="391">
        <f>H58/3</f>
        <v>251.47590666666665</v>
      </c>
      <c r="G60" s="483" t="s">
        <v>630</v>
      </c>
      <c r="H60" s="484"/>
    </row>
    <row r="61" spans="1:8" ht="16.5" thickTop="1">
      <c r="A61" s="358" t="s">
        <v>261</v>
      </c>
      <c r="B61" s="384" t="s">
        <v>21</v>
      </c>
      <c r="C61" s="157"/>
      <c r="D61" s="115">
        <v>0</v>
      </c>
      <c r="E61" s="390"/>
      <c r="F61" s="389"/>
      <c r="G61" s="388"/>
      <c r="H61" s="387"/>
    </row>
    <row r="62" spans="1:8">
      <c r="A62" s="358" t="s">
        <v>263</v>
      </c>
      <c r="B62" s="384" t="s">
        <v>18</v>
      </c>
      <c r="C62" s="157"/>
      <c r="D62" s="165">
        <f>[6]EQ!D140</f>
        <v>18.423333333333336</v>
      </c>
    </row>
    <row r="63" spans="1:8" ht="16.5" thickBot="1">
      <c r="A63" s="116" t="s">
        <v>284</v>
      </c>
      <c r="B63" s="386" t="s">
        <v>291</v>
      </c>
      <c r="C63" s="385"/>
      <c r="D63" s="166">
        <v>0</v>
      </c>
    </row>
    <row r="64" spans="1:8" ht="16.5" thickBot="1">
      <c r="A64" s="167"/>
      <c r="B64" s="356" t="s">
        <v>303</v>
      </c>
      <c r="C64" s="168"/>
      <c r="D64" s="169">
        <f>SUM(D59:D63)</f>
        <v>61.423333333333332</v>
      </c>
    </row>
    <row r="65" spans="1:7" ht="15.6" hidden="1" customHeight="1">
      <c r="A65" s="109" t="s">
        <v>304</v>
      </c>
      <c r="B65" s="109"/>
      <c r="C65" s="109"/>
      <c r="D65" s="109"/>
      <c r="E65" s="109"/>
      <c r="F65" s="109"/>
    </row>
    <row r="66" spans="1:7" hidden="1">
      <c r="A66" s="359"/>
    </row>
    <row r="67" spans="1:7" ht="15.6" customHeight="1">
      <c r="A67" s="482" t="s">
        <v>305</v>
      </c>
      <c r="B67" s="482"/>
      <c r="C67" s="482"/>
      <c r="D67" s="482"/>
      <c r="E67" s="108"/>
      <c r="F67" s="108"/>
      <c r="G67" s="108"/>
    </row>
    <row r="68" spans="1:7" ht="16.149999999999999" customHeight="1" thickBot="1">
      <c r="A68" s="507" t="s">
        <v>556</v>
      </c>
      <c r="B68" s="507"/>
      <c r="C68" s="507"/>
      <c r="D68" s="507"/>
      <c r="E68" s="108"/>
      <c r="F68" s="108"/>
      <c r="G68" s="108"/>
    </row>
    <row r="69" spans="1:7" ht="16.5" thickBot="1">
      <c r="A69" s="120" t="s">
        <v>306</v>
      </c>
      <c r="B69" s="383" t="s">
        <v>307</v>
      </c>
      <c r="C69" s="120" t="s">
        <v>4</v>
      </c>
      <c r="D69" s="120" t="s">
        <v>279</v>
      </c>
    </row>
    <row r="70" spans="1:7">
      <c r="A70" s="153" t="s">
        <v>257</v>
      </c>
      <c r="B70" s="375" t="s">
        <v>8</v>
      </c>
      <c r="C70" s="172">
        <v>0.2</v>
      </c>
      <c r="D70" s="155">
        <f t="shared" ref="D70:D77" si="0">ROUND($D$43*C70,2)</f>
        <v>419.96</v>
      </c>
    </row>
    <row r="71" spans="1:7">
      <c r="A71" s="358" t="s">
        <v>259</v>
      </c>
      <c r="B71" s="369" t="s">
        <v>308</v>
      </c>
      <c r="C71" s="114">
        <v>1.4999999999999999E-2</v>
      </c>
      <c r="D71" s="115">
        <f t="shared" si="0"/>
        <v>31.5</v>
      </c>
    </row>
    <row r="72" spans="1:7">
      <c r="A72" s="358" t="s">
        <v>261</v>
      </c>
      <c r="B72" s="369" t="s">
        <v>309</v>
      </c>
      <c r="C72" s="114">
        <v>0.01</v>
      </c>
      <c r="D72" s="115">
        <f t="shared" si="0"/>
        <v>21</v>
      </c>
    </row>
    <row r="73" spans="1:7">
      <c r="A73" s="358" t="s">
        <v>263</v>
      </c>
      <c r="B73" s="369" t="s">
        <v>9</v>
      </c>
      <c r="C73" s="114">
        <v>2E-3</v>
      </c>
      <c r="D73" s="115">
        <f t="shared" si="0"/>
        <v>4.2</v>
      </c>
    </row>
    <row r="74" spans="1:7">
      <c r="A74" s="358" t="s">
        <v>284</v>
      </c>
      <c r="B74" s="369" t="s">
        <v>10</v>
      </c>
      <c r="C74" s="114">
        <v>2.5000000000000001E-2</v>
      </c>
      <c r="D74" s="115">
        <f t="shared" si="0"/>
        <v>52.49</v>
      </c>
    </row>
    <row r="75" spans="1:7">
      <c r="A75" s="358" t="s">
        <v>286</v>
      </c>
      <c r="B75" s="369" t="s">
        <v>11</v>
      </c>
      <c r="C75" s="114">
        <v>0.08</v>
      </c>
      <c r="D75" s="115">
        <f t="shared" si="0"/>
        <v>167.98</v>
      </c>
    </row>
    <row r="76" spans="1:7" ht="31.5">
      <c r="A76" s="358" t="s">
        <v>288</v>
      </c>
      <c r="B76" s="369" t="s">
        <v>373</v>
      </c>
      <c r="C76" s="114">
        <v>3.8112E-2</v>
      </c>
      <c r="D76" s="115">
        <f t="shared" si="0"/>
        <v>80.03</v>
      </c>
    </row>
    <row r="77" spans="1:7" ht="16.5" thickBot="1">
      <c r="A77" s="116" t="s">
        <v>290</v>
      </c>
      <c r="B77" s="381" t="s">
        <v>12</v>
      </c>
      <c r="C77" s="173">
        <v>6.0000000000000001E-3</v>
      </c>
      <c r="D77" s="166">
        <f t="shared" si="0"/>
        <v>12.6</v>
      </c>
    </row>
    <row r="78" spans="1:7" ht="16.5" thickBot="1">
      <c r="A78" s="356" t="s">
        <v>7</v>
      </c>
      <c r="B78" s="357"/>
      <c r="C78" s="174">
        <f>SUM(C70:C77)</f>
        <v>0.37611200000000006</v>
      </c>
      <c r="D78" s="169">
        <f>SUM(D70:D77)</f>
        <v>789.76</v>
      </c>
    </row>
    <row r="79" spans="1:7" hidden="1">
      <c r="A79" s="491" t="s">
        <v>310</v>
      </c>
      <c r="B79" s="491"/>
      <c r="C79" s="491"/>
      <c r="D79" s="491"/>
    </row>
    <row r="80" spans="1:7" ht="16.5" hidden="1" customHeight="1">
      <c r="A80" s="491" t="s">
        <v>311</v>
      </c>
      <c r="B80" s="491"/>
      <c r="C80" s="491"/>
      <c r="D80" s="491"/>
    </row>
    <row r="81" spans="1:7" hidden="1">
      <c r="A81" s="359"/>
    </row>
    <row r="82" spans="1:7" ht="16.5" thickBot="1">
      <c r="A82" s="477" t="s">
        <v>312</v>
      </c>
      <c r="B82" s="477"/>
      <c r="C82" s="477"/>
      <c r="D82" s="477"/>
      <c r="E82" s="477"/>
      <c r="F82" s="477"/>
      <c r="G82" s="477"/>
    </row>
    <row r="83" spans="1:7" ht="16.5" thickBot="1">
      <c r="A83" s="120" t="s">
        <v>313</v>
      </c>
      <c r="B83" s="383" t="s">
        <v>314</v>
      </c>
      <c r="C83" s="120" t="s">
        <v>4</v>
      </c>
      <c r="D83" s="120" t="s">
        <v>279</v>
      </c>
    </row>
    <row r="84" spans="1:7">
      <c r="A84" s="153" t="s">
        <v>257</v>
      </c>
      <c r="B84" s="375" t="s">
        <v>315</v>
      </c>
      <c r="C84" s="172">
        <f>((5/56)*100)/100</f>
        <v>8.9285714285714288E-2</v>
      </c>
      <c r="D84" s="155">
        <f>ROUND($D$43*C84,2)</f>
        <v>187.48</v>
      </c>
    </row>
    <row r="85" spans="1:7">
      <c r="A85" s="358" t="s">
        <v>259</v>
      </c>
      <c r="B85" s="369" t="s">
        <v>316</v>
      </c>
      <c r="C85" s="175">
        <f>(1/3)*(5/56)</f>
        <v>2.976190476190476E-2</v>
      </c>
      <c r="D85" s="124">
        <f>ROUND($D$43*C85,2)</f>
        <v>62.49</v>
      </c>
    </row>
    <row r="86" spans="1:7" ht="31.5">
      <c r="A86" s="117" t="s">
        <v>317</v>
      </c>
      <c r="B86" s="369"/>
      <c r="C86" s="176">
        <f>SUM(C84:C85)</f>
        <v>0.11904761904761904</v>
      </c>
      <c r="D86" s="177">
        <f>SUM(D84:D85)</f>
        <v>249.97</v>
      </c>
    </row>
    <row r="87" spans="1:7" ht="32.25" thickBot="1">
      <c r="A87" s="358" t="s">
        <v>261</v>
      </c>
      <c r="B87" s="369" t="s">
        <v>318</v>
      </c>
      <c r="C87" s="114">
        <f>D87/D43</f>
        <v>4.4775991458177164E-2</v>
      </c>
      <c r="D87" s="115">
        <f>ROUND(D78*C86,2)</f>
        <v>94.02</v>
      </c>
    </row>
    <row r="88" spans="1:7" ht="16.5" thickBot="1">
      <c r="A88" s="489" t="s">
        <v>7</v>
      </c>
      <c r="B88" s="490"/>
      <c r="C88" s="174">
        <f>C87+C86</f>
        <v>0.16382361050579619</v>
      </c>
      <c r="D88" s="169">
        <f>D86+D87</f>
        <v>343.99</v>
      </c>
    </row>
    <row r="89" spans="1:7" hidden="1">
      <c r="A89" s="359"/>
    </row>
    <row r="90" spans="1:7" ht="16.5" thickBot="1">
      <c r="A90" s="477" t="s">
        <v>319</v>
      </c>
      <c r="B90" s="477"/>
      <c r="C90" s="477"/>
      <c r="D90" s="477"/>
      <c r="E90" s="477"/>
      <c r="F90" s="477"/>
      <c r="G90" s="477"/>
    </row>
    <row r="91" spans="1:7" ht="16.5" thickBot="1">
      <c r="A91" s="120" t="s">
        <v>320</v>
      </c>
      <c r="B91" s="383" t="s">
        <v>321</v>
      </c>
      <c r="C91" s="120" t="s">
        <v>4</v>
      </c>
      <c r="D91" s="120" t="s">
        <v>279</v>
      </c>
    </row>
    <row r="92" spans="1:7">
      <c r="A92" s="153" t="s">
        <v>257</v>
      </c>
      <c r="B92" s="375" t="s">
        <v>322</v>
      </c>
      <c r="C92" s="172">
        <f>0.1111*0.02*0.3333</f>
        <v>7.4059259999999997E-4</v>
      </c>
      <c r="D92" s="155">
        <f>ROUND($D$43*C92,2)</f>
        <v>1.56</v>
      </c>
    </row>
    <row r="93" spans="1:7" ht="32.25" thickBot="1">
      <c r="A93" s="116" t="s">
        <v>259</v>
      </c>
      <c r="B93" s="381" t="s">
        <v>323</v>
      </c>
      <c r="C93" s="173">
        <f>D93/D43</f>
        <v>2.7621862418360726E-4</v>
      </c>
      <c r="D93" s="166">
        <f>ROUND(D78*C92,2)</f>
        <v>0.57999999999999996</v>
      </c>
    </row>
    <row r="94" spans="1:7" ht="16.5" thickBot="1">
      <c r="A94" s="489" t="s">
        <v>7</v>
      </c>
      <c r="B94" s="490"/>
      <c r="C94" s="174">
        <f>SUM(C92:C93)</f>
        <v>1.0168112241836073E-3</v>
      </c>
      <c r="D94" s="169">
        <f>SUM(D92:D93)</f>
        <v>2.14</v>
      </c>
    </row>
    <row r="95" spans="1:7" hidden="1">
      <c r="A95" s="359"/>
    </row>
    <row r="96" spans="1:7" hidden="1">
      <c r="A96" s="359"/>
    </row>
    <row r="97" spans="1:7" ht="16.5" thickBot="1">
      <c r="A97" s="477" t="s">
        <v>324</v>
      </c>
      <c r="B97" s="477"/>
      <c r="C97" s="477"/>
      <c r="D97" s="477"/>
      <c r="E97" s="477"/>
      <c r="F97" s="477"/>
      <c r="G97" s="477"/>
    </row>
    <row r="98" spans="1:7" ht="16.5" thickBot="1">
      <c r="A98" s="120" t="s">
        <v>325</v>
      </c>
      <c r="B98" s="383" t="s">
        <v>326</v>
      </c>
      <c r="C98" s="120" t="s">
        <v>4</v>
      </c>
      <c r="D98" s="120" t="s">
        <v>279</v>
      </c>
    </row>
    <row r="99" spans="1:7">
      <c r="A99" s="153" t="s">
        <v>257</v>
      </c>
      <c r="B99" s="375" t="s">
        <v>327</v>
      </c>
      <c r="C99" s="178">
        <f>((1/12)*0.05)</f>
        <v>4.1666666666666666E-3</v>
      </c>
      <c r="D99" s="155">
        <f>ROUND($D$43*C99,2)</f>
        <v>8.75</v>
      </c>
    </row>
    <row r="100" spans="1:7" ht="31.5">
      <c r="A100" s="358" t="s">
        <v>259</v>
      </c>
      <c r="B100" s="384" t="s">
        <v>328</v>
      </c>
      <c r="C100" s="118">
        <f>D100/D43</f>
        <v>3.3336730504918117E-4</v>
      </c>
      <c r="D100" s="179">
        <f>ROUND(D75*C99,2)</f>
        <v>0.7</v>
      </c>
    </row>
    <row r="101" spans="1:7" ht="31.5">
      <c r="A101" s="358" t="s">
        <v>261</v>
      </c>
      <c r="B101" s="369" t="s">
        <v>329</v>
      </c>
      <c r="C101" s="180">
        <f>0.08*0.5*0.9*(1+(5/56)+(5/56)+(1/3)*(5/56))</f>
        <v>4.3499999999999997E-2</v>
      </c>
      <c r="D101" s="115">
        <f>ROUND($D$43*C101,2)</f>
        <v>91.34</v>
      </c>
    </row>
    <row r="102" spans="1:7">
      <c r="A102" s="358" t="s">
        <v>263</v>
      </c>
      <c r="B102" s="369" t="s">
        <v>330</v>
      </c>
      <c r="C102" s="181">
        <f>(((7/30)/12))</f>
        <v>1.9444444444444445E-2</v>
      </c>
      <c r="D102" s="115">
        <f>ROUND($D$43*C102,2)</f>
        <v>40.83</v>
      </c>
    </row>
    <row r="103" spans="1:7" ht="31.5">
      <c r="A103" s="358" t="s">
        <v>284</v>
      </c>
      <c r="B103" s="369" t="s">
        <v>331</v>
      </c>
      <c r="C103" s="114">
        <f>D103/D43</f>
        <v>7.3150311507934615E-3</v>
      </c>
      <c r="D103" s="115">
        <f>ROUND(D78*C102,2)</f>
        <v>15.36</v>
      </c>
    </row>
    <row r="104" spans="1:7" ht="32.25" thickBot="1">
      <c r="A104" s="116" t="s">
        <v>286</v>
      </c>
      <c r="B104" s="381" t="s">
        <v>332</v>
      </c>
      <c r="C104" s="182">
        <f>(40%+10%)*C75*C102</f>
        <v>7.7777777777777784E-4</v>
      </c>
      <c r="D104" s="115">
        <f>ROUND($D$43*C104,2)</f>
        <v>1.63</v>
      </c>
    </row>
    <row r="105" spans="1:7" ht="16.5" thickBot="1">
      <c r="A105" s="495" t="s">
        <v>7</v>
      </c>
      <c r="B105" s="496"/>
      <c r="C105" s="174">
        <f>SUM(C99:C104)</f>
        <v>7.553728734473153E-2</v>
      </c>
      <c r="D105" s="183">
        <f>SUM(D99:D104)</f>
        <v>158.61000000000001</v>
      </c>
    </row>
    <row r="106" spans="1:7" hidden="1">
      <c r="A106" s="143"/>
    </row>
    <row r="107" spans="1:7" ht="16.5" thickBot="1">
      <c r="A107" s="477" t="s">
        <v>557</v>
      </c>
      <c r="B107" s="477"/>
      <c r="C107" s="477"/>
      <c r="D107" s="477"/>
      <c r="E107" s="477"/>
      <c r="F107" s="477"/>
      <c r="G107" s="477"/>
    </row>
    <row r="108" spans="1:7" ht="32.25" thickBot="1">
      <c r="A108" s="120" t="s">
        <v>333</v>
      </c>
      <c r="B108" s="383" t="s">
        <v>334</v>
      </c>
      <c r="C108" s="120" t="s">
        <v>4</v>
      </c>
      <c r="D108" s="120" t="s">
        <v>279</v>
      </c>
    </row>
    <row r="109" spans="1:7">
      <c r="A109" s="153" t="s">
        <v>257</v>
      </c>
      <c r="B109" s="375" t="s">
        <v>13</v>
      </c>
      <c r="C109" s="184">
        <f>(5/56)</f>
        <v>8.9285714285714288E-2</v>
      </c>
      <c r="D109" s="115">
        <f t="shared" ref="D109:D114" si="1">ROUND($D$43*C109,2)</f>
        <v>187.48</v>
      </c>
    </row>
    <row r="110" spans="1:7">
      <c r="A110" s="358" t="s">
        <v>259</v>
      </c>
      <c r="B110" s="369" t="s">
        <v>374</v>
      </c>
      <c r="C110" s="114">
        <f>(10.96/30)/12</f>
        <v>3.0444444444444444E-2</v>
      </c>
      <c r="D110" s="115">
        <f t="shared" si="1"/>
        <v>63.93</v>
      </c>
      <c r="E110" s="382"/>
    </row>
    <row r="111" spans="1:7">
      <c r="A111" s="358" t="s">
        <v>261</v>
      </c>
      <c r="B111" s="369" t="s">
        <v>335</v>
      </c>
      <c r="C111" s="114">
        <f>((5/30)/12)*0.015</f>
        <v>2.0833333333333332E-4</v>
      </c>
      <c r="D111" s="115">
        <f t="shared" si="1"/>
        <v>0.44</v>
      </c>
    </row>
    <row r="112" spans="1:7">
      <c r="A112" s="358" t="s">
        <v>263</v>
      </c>
      <c r="B112" s="369" t="s">
        <v>336</v>
      </c>
      <c r="C112" s="114">
        <f>((1/30)/12)</f>
        <v>2.7777777777777779E-3</v>
      </c>
      <c r="D112" s="115">
        <f t="shared" si="1"/>
        <v>5.83</v>
      </c>
    </row>
    <row r="113" spans="1:7">
      <c r="A113" s="358" t="s">
        <v>284</v>
      </c>
      <c r="B113" s="369" t="s">
        <v>337</v>
      </c>
      <c r="C113" s="114">
        <f>((15/30)/12)*0.0078</f>
        <v>3.2499999999999999E-4</v>
      </c>
      <c r="D113" s="115">
        <f t="shared" si="1"/>
        <v>0.68</v>
      </c>
    </row>
    <row r="114" spans="1:7">
      <c r="A114" s="358" t="s">
        <v>286</v>
      </c>
      <c r="B114" s="369" t="s">
        <v>291</v>
      </c>
      <c r="C114" s="186"/>
      <c r="D114" s="115">
        <f t="shared" si="1"/>
        <v>0</v>
      </c>
    </row>
    <row r="115" spans="1:7">
      <c r="A115" s="497" t="s">
        <v>317</v>
      </c>
      <c r="B115" s="498"/>
      <c r="C115" s="114">
        <f>SUM(C109:C114)</f>
        <v>0.12304126984126985</v>
      </c>
      <c r="D115" s="115">
        <f>SUM(D109:D114)</f>
        <v>258.36</v>
      </c>
    </row>
    <row r="116" spans="1:7" ht="32.25" thickBot="1">
      <c r="A116" s="116" t="s">
        <v>288</v>
      </c>
      <c r="B116" s="381" t="s">
        <v>338</v>
      </c>
      <c r="C116" s="182">
        <f>D116/$D$43</f>
        <v>4.627614433089848E-2</v>
      </c>
      <c r="D116" s="115">
        <f>ROUND(D78*C115,2)</f>
        <v>97.17</v>
      </c>
    </row>
    <row r="117" spans="1:7" ht="16.5" thickBot="1">
      <c r="A117" s="495" t="s">
        <v>7</v>
      </c>
      <c r="B117" s="496"/>
      <c r="C117" s="174">
        <f>C116+C115</f>
        <v>0.16931741417216833</v>
      </c>
      <c r="D117" s="187">
        <f>D116+D115</f>
        <v>355.53000000000003</v>
      </c>
    </row>
    <row r="118" spans="1:7" hidden="1">
      <c r="A118" s="359" t="s">
        <v>339</v>
      </c>
    </row>
    <row r="119" spans="1:7" ht="16.5" thickBot="1">
      <c r="A119" s="479" t="s">
        <v>558</v>
      </c>
      <c r="B119" s="479"/>
      <c r="C119" s="479"/>
      <c r="D119" s="479"/>
      <c r="E119" s="479"/>
      <c r="F119" s="479"/>
      <c r="G119" s="479"/>
    </row>
    <row r="120" spans="1:7" ht="32.25" customHeight="1" thickBot="1">
      <c r="A120" s="188">
        <v>4</v>
      </c>
      <c r="B120" s="377" t="s">
        <v>340</v>
      </c>
      <c r="C120" s="119" t="s">
        <v>4</v>
      </c>
      <c r="D120" s="120" t="s">
        <v>279</v>
      </c>
    </row>
    <row r="121" spans="1:7">
      <c r="A121" s="153" t="s">
        <v>306</v>
      </c>
      <c r="B121" s="375" t="s">
        <v>341</v>
      </c>
      <c r="C121" s="182">
        <f t="shared" ref="C121:C126" si="2">D121/$D$43</f>
        <v>0.16382145609123977</v>
      </c>
      <c r="D121" s="115">
        <f>D88</f>
        <v>343.99</v>
      </c>
    </row>
    <row r="122" spans="1:7">
      <c r="A122" s="358" t="s">
        <v>313</v>
      </c>
      <c r="B122" s="369" t="s">
        <v>307</v>
      </c>
      <c r="C122" s="182">
        <f t="shared" si="2"/>
        <v>0.37611451833663045</v>
      </c>
      <c r="D122" s="115">
        <f>D78</f>
        <v>789.76</v>
      </c>
    </row>
    <row r="123" spans="1:7">
      <c r="A123" s="358" t="s">
        <v>320</v>
      </c>
      <c r="B123" s="369" t="s">
        <v>322</v>
      </c>
      <c r="C123" s="182">
        <f t="shared" si="2"/>
        <v>1.0191514754360684E-3</v>
      </c>
      <c r="D123" s="115">
        <f>D94</f>
        <v>2.14</v>
      </c>
    </row>
    <row r="124" spans="1:7">
      <c r="A124" s="189" t="s">
        <v>325</v>
      </c>
      <c r="B124" s="380" t="s">
        <v>342</v>
      </c>
      <c r="C124" s="182">
        <f t="shared" si="2"/>
        <v>7.5536268934072337E-2</v>
      </c>
      <c r="D124" s="115">
        <f>D105</f>
        <v>158.61000000000001</v>
      </c>
    </row>
    <row r="125" spans="1:7" ht="31.5">
      <c r="A125" s="190" t="s">
        <v>333</v>
      </c>
      <c r="B125" s="379" t="s">
        <v>343</v>
      </c>
      <c r="C125" s="182">
        <f t="shared" si="2"/>
        <v>0.16931725423447913</v>
      </c>
      <c r="D125" s="115">
        <f>D117</f>
        <v>355.53000000000003</v>
      </c>
    </row>
    <row r="126" spans="1:7" ht="16.5" thickBot="1">
      <c r="A126" s="358" t="s">
        <v>344</v>
      </c>
      <c r="B126" s="369" t="s">
        <v>291</v>
      </c>
      <c r="C126" s="182">
        <f t="shared" si="2"/>
        <v>0</v>
      </c>
      <c r="D126" s="115">
        <v>0</v>
      </c>
    </row>
    <row r="127" spans="1:7" ht="37.5" customHeight="1" thickBot="1">
      <c r="A127" s="489" t="s">
        <v>345</v>
      </c>
      <c r="B127" s="490"/>
      <c r="C127" s="174">
        <f>SUM(C121:C126)</f>
        <v>0.78580864907185788</v>
      </c>
      <c r="D127" s="169">
        <f>SUM(D121:D126)</f>
        <v>1650.03</v>
      </c>
    </row>
    <row r="128" spans="1:7" hidden="1">
      <c r="A128" s="191"/>
      <c r="B128" s="191"/>
      <c r="C128" s="192"/>
      <c r="D128" s="193"/>
      <c r="E128" s="378"/>
      <c r="F128" s="195"/>
      <c r="G128" s="121"/>
    </row>
    <row r="129" spans="1:8" ht="16.5" thickBot="1">
      <c r="A129" s="479" t="s">
        <v>559</v>
      </c>
      <c r="B129" s="479"/>
      <c r="C129" s="479"/>
      <c r="D129" s="479"/>
      <c r="E129" s="479"/>
      <c r="F129" s="479"/>
      <c r="G129" s="479"/>
      <c r="H129" s="53"/>
    </row>
    <row r="130" spans="1:8" ht="16.5" thickBot="1">
      <c r="A130" s="188" t="s">
        <v>555</v>
      </c>
      <c r="B130" s="377" t="s">
        <v>346</v>
      </c>
      <c r="C130" s="119" t="s">
        <v>4</v>
      </c>
      <c r="D130" s="152" t="s">
        <v>279</v>
      </c>
      <c r="E130" s="376">
        <f>D43+D54+D64+D78+D88+D94+D105+D117</f>
        <v>4424.5794666666661</v>
      </c>
      <c r="G130" s="122"/>
    </row>
    <row r="131" spans="1:8">
      <c r="A131" s="153" t="s">
        <v>257</v>
      </c>
      <c r="B131" s="375" t="s">
        <v>347</v>
      </c>
      <c r="C131" s="123">
        <v>6.9847999999999993E-2</v>
      </c>
      <c r="D131" s="124">
        <f>E130*C131</f>
        <v>309.04802658773326</v>
      </c>
      <c r="G131" s="122"/>
    </row>
    <row r="132" spans="1:8">
      <c r="A132" s="358" t="s">
        <v>259</v>
      </c>
      <c r="B132" s="369" t="s">
        <v>348</v>
      </c>
      <c r="C132" s="182"/>
      <c r="D132" s="197"/>
      <c r="F132" s="198"/>
    </row>
    <row r="133" spans="1:8">
      <c r="A133" s="358"/>
      <c r="B133" s="369" t="s">
        <v>349</v>
      </c>
      <c r="C133" s="182"/>
      <c r="D133" s="124"/>
      <c r="F133" s="199"/>
      <c r="G133" s="122"/>
    </row>
    <row r="134" spans="1:8">
      <c r="A134" s="358"/>
      <c r="B134" s="369" t="s">
        <v>350</v>
      </c>
      <c r="C134" s="182">
        <v>7.5999999999999998E-2</v>
      </c>
      <c r="D134" s="115">
        <f>$D$152*C134</f>
        <v>418.17733274909898</v>
      </c>
      <c r="E134" s="372">
        <f>D152</f>
        <v>5502.3333256460392</v>
      </c>
      <c r="G134" s="122"/>
    </row>
    <row r="135" spans="1:8">
      <c r="A135" s="358"/>
      <c r="B135" s="369" t="s">
        <v>351</v>
      </c>
      <c r="C135" s="182">
        <v>1.6500000000000001E-2</v>
      </c>
      <c r="D135" s="115">
        <f>$D$152*C135</f>
        <v>90.788499873159651</v>
      </c>
      <c r="E135" s="374"/>
      <c r="G135" s="122"/>
    </row>
    <row r="136" spans="1:8">
      <c r="A136" s="358"/>
      <c r="B136" s="369" t="s">
        <v>352</v>
      </c>
      <c r="C136" s="182"/>
      <c r="D136" s="115"/>
    </row>
    <row r="137" spans="1:8">
      <c r="A137" s="358"/>
      <c r="B137" s="369" t="s">
        <v>353</v>
      </c>
      <c r="C137" s="182">
        <v>0.03</v>
      </c>
      <c r="D137" s="115">
        <f>$D$152*C137</f>
        <v>165.06999976938116</v>
      </c>
      <c r="G137" s="122"/>
    </row>
    <row r="138" spans="1:8">
      <c r="A138" s="358"/>
      <c r="B138" s="369" t="s">
        <v>354</v>
      </c>
      <c r="C138" s="182"/>
      <c r="D138" s="115"/>
    </row>
    <row r="139" spans="1:8" ht="16.5" thickBot="1">
      <c r="A139" s="358" t="s">
        <v>261</v>
      </c>
      <c r="B139" s="369" t="s">
        <v>355</v>
      </c>
      <c r="C139" s="182">
        <v>0.02</v>
      </c>
      <c r="D139" s="115">
        <f>ROUND(E139*C139,2)</f>
        <v>94.67</v>
      </c>
      <c r="E139" s="373">
        <f>E130+D131</f>
        <v>4733.6274932543993</v>
      </c>
    </row>
    <row r="140" spans="1:8" ht="33" customHeight="1" thickBot="1">
      <c r="A140" s="492" t="s">
        <v>356</v>
      </c>
      <c r="B140" s="493"/>
      <c r="C140" s="494"/>
      <c r="D140" s="201">
        <f>D131+D134+D135+D137+D139</f>
        <v>1077.7538589793733</v>
      </c>
    </row>
    <row r="141" spans="1:8" hidden="1">
      <c r="A141" s="479" t="s">
        <v>357</v>
      </c>
      <c r="B141" s="479"/>
      <c r="C141" s="479"/>
      <c r="D141" s="479"/>
      <c r="E141" s="479"/>
      <c r="F141" s="479"/>
      <c r="G141" s="479"/>
    </row>
    <row r="142" spans="1:8" hidden="1">
      <c r="A142" s="479" t="s">
        <v>358</v>
      </c>
      <c r="B142" s="479"/>
      <c r="C142" s="479"/>
      <c r="D142" s="479"/>
      <c r="E142" s="479"/>
      <c r="F142" s="479"/>
      <c r="G142" s="479"/>
    </row>
    <row r="143" spans="1:8" hidden="1">
      <c r="A143" s="359"/>
    </row>
    <row r="144" spans="1:8" ht="16.5" thickBot="1">
      <c r="A144" s="477" t="s">
        <v>359</v>
      </c>
      <c r="B144" s="477"/>
      <c r="C144" s="477"/>
      <c r="D144" s="477"/>
      <c r="E144" s="477"/>
      <c r="F144" s="477"/>
      <c r="G144" s="477"/>
    </row>
    <row r="145" spans="1:8" ht="32.25" customHeight="1" thickBot="1">
      <c r="A145" s="188"/>
      <c r="B145" s="499" t="s">
        <v>360</v>
      </c>
      <c r="C145" s="499"/>
      <c r="D145" s="125" t="s">
        <v>361</v>
      </c>
    </row>
    <row r="146" spans="1:8" ht="31.5">
      <c r="A146" s="358" t="s">
        <v>257</v>
      </c>
      <c r="B146" s="369" t="s">
        <v>362</v>
      </c>
      <c r="C146" s="114">
        <f t="shared" ref="C146:C151" si="3">D146/$D$152</f>
        <v>0.38161737498036075</v>
      </c>
      <c r="D146" s="124">
        <f>D43</f>
        <v>2099.7860000000001</v>
      </c>
    </row>
    <row r="147" spans="1:8" ht="31.5">
      <c r="A147" s="358" t="s">
        <v>259</v>
      </c>
      <c r="B147" s="369" t="s">
        <v>363</v>
      </c>
      <c r="C147" s="114">
        <f t="shared" si="3"/>
        <v>0.11146909811417503</v>
      </c>
      <c r="D147" s="124">
        <f>D54</f>
        <v>613.34013333333337</v>
      </c>
    </row>
    <row r="148" spans="1:8" ht="47.25">
      <c r="A148" s="358" t="s">
        <v>261</v>
      </c>
      <c r="B148" s="369" t="s">
        <v>364</v>
      </c>
      <c r="C148" s="114">
        <f t="shared" si="3"/>
        <v>1.1163142924664875E-2</v>
      </c>
      <c r="D148" s="124">
        <f>D64</f>
        <v>61.423333333333332</v>
      </c>
      <c r="E148" s="372">
        <f>D150+D131+D139</f>
        <v>4828.2974932543993</v>
      </c>
    </row>
    <row r="149" spans="1:8" ht="31.5">
      <c r="A149" s="358" t="s">
        <v>263</v>
      </c>
      <c r="B149" s="369" t="s">
        <v>365</v>
      </c>
      <c r="C149" s="114">
        <f t="shared" si="3"/>
        <v>0.29987823389566587</v>
      </c>
      <c r="D149" s="124">
        <f>D127</f>
        <v>1650.03</v>
      </c>
      <c r="E149" s="370">
        <f>C137+C135+C134</f>
        <v>0.1225</v>
      </c>
    </row>
    <row r="150" spans="1:8" ht="16.5" customHeight="1">
      <c r="A150" s="117" t="s">
        <v>366</v>
      </c>
      <c r="B150" s="371"/>
      <c r="C150" s="176">
        <f t="shared" si="3"/>
        <v>0.80412784991486641</v>
      </c>
      <c r="D150" s="203">
        <f>SUM(D146:D149)</f>
        <v>4424.5794666666661</v>
      </c>
      <c r="E150" s="370">
        <f>100%-E149</f>
        <v>0.87749999999999995</v>
      </c>
    </row>
    <row r="151" spans="1:8" ht="32.25" thickBot="1">
      <c r="A151" s="358" t="s">
        <v>284</v>
      </c>
      <c r="B151" s="369" t="s">
        <v>367</v>
      </c>
      <c r="C151" s="114">
        <f t="shared" si="3"/>
        <v>0.19587215008513359</v>
      </c>
      <c r="D151" s="124">
        <f>D140</f>
        <v>1077.7538589793733</v>
      </c>
      <c r="G151" s="126"/>
    </row>
    <row r="152" spans="1:8" ht="16.5" customHeight="1" thickBot="1">
      <c r="A152" s="495" t="s">
        <v>368</v>
      </c>
      <c r="B152" s="496"/>
      <c r="C152" s="174">
        <f>C151+C150</f>
        <v>1</v>
      </c>
      <c r="D152" s="204">
        <f>(D150+D139+D131)/0.8775</f>
        <v>5502.3333256460392</v>
      </c>
      <c r="E152" s="368"/>
      <c r="F152" s="198">
        <f>D150+D151</f>
        <v>5502.3333256460392</v>
      </c>
      <c r="H152" s="54"/>
    </row>
    <row r="153" spans="1:8" hidden="1">
      <c r="E153" s="368"/>
    </row>
    <row r="154" spans="1:8">
      <c r="A154" s="362"/>
    </row>
  </sheetData>
  <mergeCells count="41">
    <mergeCell ref="A67:D67"/>
    <mergeCell ref="A68:D68"/>
    <mergeCell ref="B11:C11"/>
    <mergeCell ref="B13:C13"/>
    <mergeCell ref="A17:G17"/>
    <mergeCell ref="A18:B18"/>
    <mergeCell ref="G60:H60"/>
    <mergeCell ref="A57:D57"/>
    <mergeCell ref="A21:G21"/>
    <mergeCell ref="B27:C27"/>
    <mergeCell ref="B28:C28"/>
    <mergeCell ref="A33:E33"/>
    <mergeCell ref="A45:G45"/>
    <mergeCell ref="B52:C52"/>
    <mergeCell ref="A55:D55"/>
    <mergeCell ref="E53:H53"/>
    <mergeCell ref="A3:D3"/>
    <mergeCell ref="A4:D4"/>
    <mergeCell ref="A6:D6"/>
    <mergeCell ref="A7:D7"/>
    <mergeCell ref="A9:D9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B145:C145"/>
    <mergeCell ref="A152:B152"/>
    <mergeCell ref="A127:B127"/>
    <mergeCell ref="A129:G129"/>
    <mergeCell ref="A140:C140"/>
    <mergeCell ref="A141:G141"/>
    <mergeCell ref="A142:G142"/>
    <mergeCell ref="A144:G144"/>
  </mergeCells>
  <printOptions horizontalCentered="1"/>
  <pageMargins left="0" right="0" top="0.98425196850393704" bottom="0" header="0" footer="0"/>
  <pageSetup paperSize="9" scale="97" fitToHeight="3" orientation="portrait" r:id="rId1"/>
  <headerFooter alignWithMargins="0"/>
  <rowBreaks count="2" manualBreakCount="2">
    <brk id="81" max="3" man="1"/>
    <brk id="106" max="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54"/>
  <sheetViews>
    <sheetView showGridLines="0" view="pageBreakPreview" topLeftCell="A135" zoomScale="75" zoomScaleSheetLayoutView="75" workbookViewId="0">
      <selection activeCell="E53" sqref="E53:H53"/>
    </sheetView>
  </sheetViews>
  <sheetFormatPr defaultRowHeight="15.75"/>
  <cols>
    <col min="1" max="1" width="9.28515625" style="129" customWidth="1"/>
    <col min="2" max="2" width="39.85546875" style="129" customWidth="1"/>
    <col min="3" max="3" width="18.28515625" style="129" customWidth="1"/>
    <col min="4" max="4" width="23.85546875" style="129" customWidth="1"/>
    <col min="5" max="5" width="16" style="129" bestFit="1" customWidth="1"/>
    <col min="6" max="6" width="26.4257812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74" t="s">
        <v>255</v>
      </c>
      <c r="B3" s="474"/>
      <c r="C3" s="474"/>
      <c r="D3" s="474"/>
      <c r="E3" s="127"/>
      <c r="F3" s="127"/>
      <c r="G3" s="108"/>
    </row>
    <row r="4" spans="1:7" hidden="1">
      <c r="A4" s="474"/>
      <c r="B4" s="474"/>
      <c r="C4" s="474"/>
      <c r="D4" s="474"/>
      <c r="E4" s="127"/>
      <c r="F4" s="127"/>
      <c r="G4" s="108"/>
    </row>
    <row r="5" spans="1:7" hidden="1">
      <c r="A5" s="128"/>
      <c r="B5" s="127"/>
      <c r="C5" s="127"/>
      <c r="D5" s="127"/>
      <c r="E5" s="127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127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419"/>
      <c r="C8" s="361"/>
      <c r="D8" s="361"/>
    </row>
    <row r="9" spans="1:7" hidden="1">
      <c r="A9" s="476"/>
      <c r="B9" s="476"/>
      <c r="C9" s="476"/>
      <c r="D9" s="476"/>
    </row>
    <row r="10" spans="1:7">
      <c r="A10" s="132" t="s">
        <v>256</v>
      </c>
      <c r="B10" s="360"/>
      <c r="C10" s="361"/>
      <c r="D10" s="430" t="s">
        <v>641</v>
      </c>
    </row>
    <row r="11" spans="1:7">
      <c r="A11" s="133" t="s">
        <v>257</v>
      </c>
      <c r="B11" s="472" t="s">
        <v>258</v>
      </c>
      <c r="C11" s="473"/>
      <c r="D11" s="134">
        <v>42550</v>
      </c>
    </row>
    <row r="12" spans="1:7">
      <c r="A12" s="133" t="s">
        <v>259</v>
      </c>
      <c r="B12" s="418" t="s">
        <v>260</v>
      </c>
      <c r="C12" s="348"/>
      <c r="D12" s="136" t="s">
        <v>369</v>
      </c>
    </row>
    <row r="13" spans="1:7">
      <c r="A13" s="133" t="s">
        <v>261</v>
      </c>
      <c r="B13" s="472" t="s">
        <v>262</v>
      </c>
      <c r="C13" s="473"/>
      <c r="D13" s="136">
        <v>2016</v>
      </c>
    </row>
    <row r="14" spans="1:7">
      <c r="A14" s="137" t="s">
        <v>263</v>
      </c>
      <c r="B14" s="417" t="s">
        <v>550</v>
      </c>
      <c r="C14" s="138"/>
      <c r="D14" s="134">
        <v>42625</v>
      </c>
    </row>
    <row r="15" spans="1:7" hidden="1"/>
    <row r="16" spans="1:7" hidden="1">
      <c r="A16" s="359"/>
    </row>
    <row r="17" spans="1:7">
      <c r="A17" s="477"/>
      <c r="B17" s="477"/>
      <c r="C17" s="477"/>
      <c r="D17" s="477"/>
      <c r="E17" s="477"/>
      <c r="F17" s="477"/>
      <c r="G17" s="477"/>
    </row>
    <row r="18" spans="1:7" ht="35.25" customHeight="1">
      <c r="A18" s="478" t="s">
        <v>264</v>
      </c>
      <c r="B18" s="478"/>
      <c r="C18" s="363" t="s">
        <v>265</v>
      </c>
      <c r="D18" s="363" t="s">
        <v>266</v>
      </c>
    </row>
    <row r="19" spans="1:7">
      <c r="A19" s="136">
        <v>1</v>
      </c>
      <c r="B19" s="416" t="s">
        <v>391</v>
      </c>
      <c r="C19" s="136" t="s">
        <v>267</v>
      </c>
      <c r="D19" s="141">
        <v>1</v>
      </c>
    </row>
    <row r="20" spans="1:7">
      <c r="A20" s="133"/>
      <c r="B20" s="415"/>
      <c r="C20" s="133"/>
      <c r="D20" s="142"/>
    </row>
    <row r="21" spans="1:7" hidden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145"/>
      <c r="C25" s="145"/>
      <c r="D25" s="146"/>
    </row>
    <row r="26" spans="1:7">
      <c r="A26" s="147">
        <v>1</v>
      </c>
      <c r="B26" s="414" t="s">
        <v>272</v>
      </c>
      <c r="C26" s="414"/>
      <c r="D26" s="110" t="str">
        <f>B19</f>
        <v>ALMOXARIFE</v>
      </c>
    </row>
    <row r="27" spans="1:7" ht="30.75" customHeight="1">
      <c r="A27" s="147">
        <v>2</v>
      </c>
      <c r="B27" s="508" t="s">
        <v>273</v>
      </c>
      <c r="C27" s="509"/>
      <c r="D27" s="111">
        <f>E27*220</f>
        <v>1751.2</v>
      </c>
      <c r="E27" s="367">
        <v>7.96</v>
      </c>
    </row>
    <row r="28" spans="1:7" ht="31.5" customHeight="1">
      <c r="A28" s="147">
        <v>3</v>
      </c>
      <c r="B28" s="508" t="s">
        <v>274</v>
      </c>
      <c r="C28" s="509"/>
      <c r="D28" s="112" t="s">
        <v>370</v>
      </c>
    </row>
    <row r="29" spans="1:7">
      <c r="A29" s="148">
        <v>4</v>
      </c>
      <c r="B29" s="413" t="s">
        <v>275</v>
      </c>
      <c r="C29" s="413"/>
      <c r="D29" s="149">
        <v>42767</v>
      </c>
    </row>
    <row r="30" spans="1:7" hidden="1">
      <c r="A30" s="143"/>
      <c r="D30" s="412" t="s">
        <v>634</v>
      </c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411" t="s">
        <v>278</v>
      </c>
      <c r="C34" s="151"/>
      <c r="D34" s="152" t="s">
        <v>279</v>
      </c>
    </row>
    <row r="35" spans="1:7">
      <c r="A35" s="153" t="s">
        <v>257</v>
      </c>
      <c r="B35" s="394" t="s">
        <v>280</v>
      </c>
      <c r="C35" s="154"/>
      <c r="D35" s="155">
        <f>ROUND(((D27/220)*(365.25/12)*(40/6)),2)</f>
        <v>1615.22</v>
      </c>
    </row>
    <row r="36" spans="1:7">
      <c r="A36" s="358" t="s">
        <v>259</v>
      </c>
      <c r="B36" s="384" t="s">
        <v>281</v>
      </c>
      <c r="C36" s="156"/>
      <c r="D36" s="115">
        <v>0</v>
      </c>
    </row>
    <row r="37" spans="1:7">
      <c r="A37" s="358" t="s">
        <v>261</v>
      </c>
      <c r="B37" s="384" t="s">
        <v>282</v>
      </c>
      <c r="C37" s="157"/>
      <c r="D37" s="115">
        <v>0</v>
      </c>
    </row>
    <row r="38" spans="1:7">
      <c r="A38" s="358" t="s">
        <v>263</v>
      </c>
      <c r="B38" s="384" t="s">
        <v>547</v>
      </c>
      <c r="C38" s="156"/>
      <c r="D38" s="115">
        <v>0</v>
      </c>
    </row>
    <row r="39" spans="1:7">
      <c r="A39" s="358" t="s">
        <v>284</v>
      </c>
      <c r="B39" s="384" t="s">
        <v>285</v>
      </c>
      <c r="C39" s="158"/>
      <c r="D39" s="115">
        <v>0</v>
      </c>
    </row>
    <row r="40" spans="1:7">
      <c r="A40" s="358" t="s">
        <v>286</v>
      </c>
      <c r="B40" s="409" t="s">
        <v>287</v>
      </c>
      <c r="C40" s="158"/>
      <c r="D40" s="115">
        <v>0</v>
      </c>
    </row>
    <row r="41" spans="1:7">
      <c r="A41" s="358" t="s">
        <v>288</v>
      </c>
      <c r="B41" s="409" t="s">
        <v>289</v>
      </c>
      <c r="C41" s="158"/>
      <c r="D41" s="115">
        <v>0</v>
      </c>
    </row>
    <row r="42" spans="1:7" ht="16.5" thickBot="1">
      <c r="A42" s="358" t="s">
        <v>290</v>
      </c>
      <c r="B42" s="386" t="s">
        <v>371</v>
      </c>
      <c r="C42" s="159"/>
      <c r="D42" s="115">
        <v>0</v>
      </c>
    </row>
    <row r="43" spans="1:7" ht="16.5" thickBot="1">
      <c r="A43" s="160"/>
      <c r="B43" s="408" t="s">
        <v>292</v>
      </c>
      <c r="C43" s="161"/>
      <c r="D43" s="162">
        <f>SUM(D35:D42)</f>
        <v>1615.22</v>
      </c>
    </row>
    <row r="44" spans="1:7" hidden="1">
      <c r="A44" s="359"/>
    </row>
    <row r="45" spans="1:7" ht="16.5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356" t="s">
        <v>294</v>
      </c>
      <c r="C46" s="163"/>
      <c r="D46" s="125" t="s">
        <v>279</v>
      </c>
    </row>
    <row r="47" spans="1:7" ht="24">
      <c r="A47" s="153" t="s">
        <v>257</v>
      </c>
      <c r="B47" s="394" t="s">
        <v>295</v>
      </c>
      <c r="C47" s="164"/>
      <c r="D47" s="155">
        <f>(3.7*44)-(D35*6%)</f>
        <v>65.886800000000008</v>
      </c>
      <c r="E47" s="367"/>
      <c r="F47" s="407" t="s">
        <v>633</v>
      </c>
    </row>
    <row r="48" spans="1:7" ht="31.5">
      <c r="A48" s="358" t="s">
        <v>259</v>
      </c>
      <c r="B48" s="384" t="s">
        <v>296</v>
      </c>
      <c r="C48" s="157"/>
      <c r="D48" s="115">
        <v>391</v>
      </c>
      <c r="E48" s="367"/>
      <c r="F48" s="407" t="s">
        <v>632</v>
      </c>
    </row>
    <row r="49" spans="1:8">
      <c r="A49" s="358" t="s">
        <v>261</v>
      </c>
      <c r="B49" s="384" t="s">
        <v>384</v>
      </c>
      <c r="C49" s="157"/>
      <c r="D49" s="177">
        <v>26.69</v>
      </c>
      <c r="E49" s="367"/>
      <c r="F49" s="407" t="s">
        <v>642</v>
      </c>
    </row>
    <row r="50" spans="1:8">
      <c r="A50" s="358" t="s">
        <v>263</v>
      </c>
      <c r="B50" s="384" t="s">
        <v>19</v>
      </c>
      <c r="C50" s="156"/>
      <c r="D50" s="177">
        <v>5.22</v>
      </c>
      <c r="E50" s="406"/>
    </row>
    <row r="51" spans="1:8">
      <c r="A51" s="358" t="s">
        <v>284</v>
      </c>
      <c r="B51" s="384" t="s">
        <v>390</v>
      </c>
      <c r="C51" s="158"/>
      <c r="D51" s="165">
        <f>E51*22</f>
        <v>91.96</v>
      </c>
      <c r="E51" s="367">
        <v>4.18</v>
      </c>
    </row>
    <row r="52" spans="1:8" ht="16.5" customHeight="1">
      <c r="A52" s="358" t="s">
        <v>286</v>
      </c>
      <c r="B52" s="487" t="s">
        <v>389</v>
      </c>
      <c r="C52" s="488"/>
      <c r="D52" s="165">
        <f>E52/12</f>
        <v>32.583333333333336</v>
      </c>
      <c r="E52" s="367">
        <v>391</v>
      </c>
    </row>
    <row r="53" spans="1:8" ht="31.9" customHeight="1" thickBot="1">
      <c r="A53" s="116" t="s">
        <v>288</v>
      </c>
      <c r="B53" s="405" t="s">
        <v>629</v>
      </c>
      <c r="C53" s="404"/>
      <c r="D53" s="403">
        <v>0</v>
      </c>
      <c r="E53" s="480" t="s">
        <v>629</v>
      </c>
      <c r="F53" s="481"/>
      <c r="G53" s="481"/>
      <c r="H53" s="481"/>
    </row>
    <row r="54" spans="1:8" ht="16.5" thickBot="1">
      <c r="A54" s="167"/>
      <c r="B54" s="356" t="s">
        <v>298</v>
      </c>
      <c r="C54" s="168"/>
      <c r="D54" s="169">
        <f>SUM(D47:D53)</f>
        <v>613.34013333333337</v>
      </c>
      <c r="E54" s="402">
        <v>44.14</v>
      </c>
      <c r="F54" s="401" t="s">
        <v>643</v>
      </c>
      <c r="G54" s="401" t="s">
        <v>631</v>
      </c>
      <c r="H54" s="400">
        <v>9.8199999999999996E-2</v>
      </c>
    </row>
    <row r="55" spans="1:8" ht="33" customHeight="1">
      <c r="A55" s="486" t="s">
        <v>299</v>
      </c>
      <c r="B55" s="486"/>
      <c r="C55" s="486"/>
      <c r="D55" s="510"/>
      <c r="E55" s="395">
        <f>E54*F55</f>
        <v>176.56</v>
      </c>
      <c r="F55" s="399">
        <v>4</v>
      </c>
      <c r="G55" s="398">
        <v>1471.15</v>
      </c>
      <c r="H55" s="395">
        <f>G55*H54</f>
        <v>144.46692999999999</v>
      </c>
    </row>
    <row r="56" spans="1:8">
      <c r="A56" s="359"/>
      <c r="E56" s="392"/>
      <c r="F56" s="393"/>
      <c r="G56" s="393"/>
      <c r="H56" s="397">
        <f>H55*F55</f>
        <v>577.86771999999996</v>
      </c>
    </row>
    <row r="57" spans="1:8" ht="16.149999999999999" customHeight="1" thickBot="1">
      <c r="A57" s="482" t="s">
        <v>300</v>
      </c>
      <c r="B57" s="482"/>
      <c r="C57" s="482"/>
      <c r="D57" s="482"/>
      <c r="E57" s="392">
        <v>391</v>
      </c>
      <c r="F57" s="393"/>
      <c r="G57" s="393"/>
      <c r="H57" s="396">
        <f>E55</f>
        <v>176.56</v>
      </c>
    </row>
    <row r="58" spans="1:8" ht="16.5" thickBot="1">
      <c r="A58" s="152">
        <v>3</v>
      </c>
      <c r="B58" s="356" t="s">
        <v>301</v>
      </c>
      <c r="C58" s="163"/>
      <c r="D58" s="125" t="s">
        <v>279</v>
      </c>
      <c r="E58" s="392"/>
      <c r="F58" s="393"/>
      <c r="G58" s="393"/>
      <c r="H58" s="395">
        <f>H56+H57</f>
        <v>754.42771999999991</v>
      </c>
    </row>
    <row r="59" spans="1:8" ht="16.5" thickBot="1">
      <c r="A59" s="153" t="s">
        <v>257</v>
      </c>
      <c r="B59" s="394" t="s">
        <v>302</v>
      </c>
      <c r="C59" s="170"/>
      <c r="D59" s="171">
        <f>'[6]ANEXO IV'!D55</f>
        <v>33.333333333333336</v>
      </c>
      <c r="E59" s="392"/>
      <c r="F59" s="393"/>
      <c r="G59" s="393"/>
      <c r="H59" s="443"/>
    </row>
    <row r="60" spans="1:8" ht="17.25" thickTop="1" thickBot="1">
      <c r="A60" s="358" t="s">
        <v>259</v>
      </c>
      <c r="B60" s="384" t="s">
        <v>15</v>
      </c>
      <c r="C60" s="157"/>
      <c r="D60" s="115">
        <v>0</v>
      </c>
      <c r="E60" s="392"/>
      <c r="F60" s="391">
        <f>H58/3</f>
        <v>251.47590666666665</v>
      </c>
      <c r="G60" s="483" t="s">
        <v>630</v>
      </c>
      <c r="H60" s="484"/>
    </row>
    <row r="61" spans="1:8" ht="16.5" thickTop="1">
      <c r="A61" s="358" t="s">
        <v>261</v>
      </c>
      <c r="B61" s="384" t="s">
        <v>21</v>
      </c>
      <c r="C61" s="157"/>
      <c r="D61" s="115">
        <v>0</v>
      </c>
    </row>
    <row r="62" spans="1:8">
      <c r="A62" s="358" t="s">
        <v>263</v>
      </c>
      <c r="B62" s="384" t="s">
        <v>18</v>
      </c>
      <c r="C62" s="157"/>
      <c r="D62" s="165">
        <f>[6]EQ!D140</f>
        <v>18.423333333333336</v>
      </c>
    </row>
    <row r="63" spans="1:8" ht="16.5" thickBot="1">
      <c r="A63" s="116" t="s">
        <v>284</v>
      </c>
      <c r="B63" s="504" t="s">
        <v>291</v>
      </c>
      <c r="C63" s="505"/>
      <c r="D63" s="166">
        <v>0</v>
      </c>
    </row>
    <row r="64" spans="1:8" ht="16.5" thickBot="1">
      <c r="A64" s="167"/>
      <c r="B64" s="356" t="s">
        <v>303</v>
      </c>
      <c r="C64" s="168"/>
      <c r="D64" s="169">
        <f>SUM(D59:D63)</f>
        <v>51.756666666666675</v>
      </c>
    </row>
    <row r="65" spans="1:7" hidden="1">
      <c r="A65" s="479" t="s">
        <v>304</v>
      </c>
      <c r="B65" s="479"/>
      <c r="C65" s="479"/>
      <c r="D65" s="479"/>
      <c r="E65" s="479"/>
      <c r="F65" s="479"/>
      <c r="G65" s="479"/>
    </row>
    <row r="66" spans="1:7" hidden="1">
      <c r="A66" s="359"/>
    </row>
    <row r="67" spans="1:7">
      <c r="A67" s="477" t="s">
        <v>305</v>
      </c>
      <c r="B67" s="477"/>
      <c r="C67" s="477"/>
      <c r="D67" s="477"/>
      <c r="E67" s="477"/>
      <c r="F67" s="477"/>
      <c r="G67" s="477"/>
    </row>
    <row r="68" spans="1:7" ht="16.5" thickBot="1">
      <c r="A68" s="477" t="s">
        <v>556</v>
      </c>
      <c r="B68" s="477"/>
      <c r="C68" s="477"/>
      <c r="D68" s="477"/>
      <c r="E68" s="477"/>
      <c r="F68" s="477"/>
      <c r="G68" s="477"/>
    </row>
    <row r="69" spans="1:7" ht="16.5" thickBot="1">
      <c r="A69" s="120" t="s">
        <v>306</v>
      </c>
      <c r="B69" s="383" t="s">
        <v>307</v>
      </c>
      <c r="C69" s="120" t="s">
        <v>4</v>
      </c>
      <c r="D69" s="120" t="s">
        <v>279</v>
      </c>
    </row>
    <row r="70" spans="1:7">
      <c r="A70" s="153" t="s">
        <v>257</v>
      </c>
      <c r="B70" s="375" t="s">
        <v>8</v>
      </c>
      <c r="C70" s="172">
        <v>0.2</v>
      </c>
      <c r="D70" s="155">
        <f t="shared" ref="D70:D77" si="0">ROUND($D$43*C70,2)</f>
        <v>323.04000000000002</v>
      </c>
    </row>
    <row r="71" spans="1:7">
      <c r="A71" s="358" t="s">
        <v>259</v>
      </c>
      <c r="B71" s="369" t="s">
        <v>308</v>
      </c>
      <c r="C71" s="114">
        <v>1.4999999999999999E-2</v>
      </c>
      <c r="D71" s="115">
        <f t="shared" si="0"/>
        <v>24.23</v>
      </c>
    </row>
    <row r="72" spans="1:7">
      <c r="A72" s="358" t="s">
        <v>261</v>
      </c>
      <c r="B72" s="369" t="s">
        <v>309</v>
      </c>
      <c r="C72" s="114">
        <v>0.01</v>
      </c>
      <c r="D72" s="115">
        <f t="shared" si="0"/>
        <v>16.149999999999999</v>
      </c>
    </row>
    <row r="73" spans="1:7">
      <c r="A73" s="358" t="s">
        <v>263</v>
      </c>
      <c r="B73" s="369" t="s">
        <v>9</v>
      </c>
      <c r="C73" s="114">
        <v>2E-3</v>
      </c>
      <c r="D73" s="115">
        <f t="shared" si="0"/>
        <v>3.23</v>
      </c>
    </row>
    <row r="74" spans="1:7">
      <c r="A74" s="358" t="s">
        <v>284</v>
      </c>
      <c r="B74" s="369" t="s">
        <v>10</v>
      </c>
      <c r="C74" s="114">
        <v>2.5000000000000001E-2</v>
      </c>
      <c r="D74" s="115">
        <f t="shared" si="0"/>
        <v>40.380000000000003</v>
      </c>
    </row>
    <row r="75" spans="1:7">
      <c r="A75" s="358" t="s">
        <v>286</v>
      </c>
      <c r="B75" s="369" t="s">
        <v>11</v>
      </c>
      <c r="C75" s="114">
        <v>0.08</v>
      </c>
      <c r="D75" s="115">
        <f t="shared" si="0"/>
        <v>129.22</v>
      </c>
    </row>
    <row r="76" spans="1:7" ht="31.5">
      <c r="A76" s="358" t="s">
        <v>288</v>
      </c>
      <c r="B76" s="369" t="s">
        <v>373</v>
      </c>
      <c r="C76" s="114">
        <v>3.8112E-2</v>
      </c>
      <c r="D76" s="115">
        <f t="shared" si="0"/>
        <v>61.56</v>
      </c>
    </row>
    <row r="77" spans="1:7" ht="16.5" thickBot="1">
      <c r="A77" s="116" t="s">
        <v>290</v>
      </c>
      <c r="B77" s="381" t="s">
        <v>12</v>
      </c>
      <c r="C77" s="173">
        <v>6.0000000000000001E-3</v>
      </c>
      <c r="D77" s="166">
        <f t="shared" si="0"/>
        <v>9.69</v>
      </c>
    </row>
    <row r="78" spans="1:7" ht="16.5" thickBot="1">
      <c r="A78" s="489" t="s">
        <v>7</v>
      </c>
      <c r="B78" s="490"/>
      <c r="C78" s="174">
        <f>SUM(C70:C77)</f>
        <v>0.37611200000000006</v>
      </c>
      <c r="D78" s="169">
        <f>SUM(D70:D77)</f>
        <v>607.5</v>
      </c>
    </row>
    <row r="79" spans="1:7" hidden="1">
      <c r="A79" s="491" t="s">
        <v>310</v>
      </c>
      <c r="B79" s="491"/>
      <c r="C79" s="491"/>
      <c r="D79" s="491"/>
    </row>
    <row r="80" spans="1:7" ht="16.5" hidden="1" customHeight="1">
      <c r="A80" s="491" t="s">
        <v>311</v>
      </c>
      <c r="B80" s="491"/>
      <c r="C80" s="491"/>
      <c r="D80" s="491"/>
    </row>
    <row r="81" spans="1:7" hidden="1">
      <c r="A81" s="359"/>
    </row>
    <row r="82" spans="1:7" ht="16.5" thickBot="1">
      <c r="A82" s="477" t="s">
        <v>312</v>
      </c>
      <c r="B82" s="477"/>
      <c r="C82" s="477"/>
      <c r="D82" s="477"/>
      <c r="E82" s="477"/>
      <c r="F82" s="477"/>
      <c r="G82" s="477"/>
    </row>
    <row r="83" spans="1:7" ht="16.5" thickBot="1">
      <c r="A83" s="120" t="s">
        <v>313</v>
      </c>
      <c r="B83" s="383" t="s">
        <v>314</v>
      </c>
      <c r="C83" s="120" t="s">
        <v>4</v>
      </c>
      <c r="D83" s="120" t="s">
        <v>279</v>
      </c>
    </row>
    <row r="84" spans="1:7">
      <c r="A84" s="153" t="s">
        <v>257</v>
      </c>
      <c r="B84" s="375" t="s">
        <v>315</v>
      </c>
      <c r="C84" s="172">
        <f>((5/56)*100)/100</f>
        <v>8.9285714285714288E-2</v>
      </c>
      <c r="D84" s="155">
        <f>ROUND($D$43*C84,2)</f>
        <v>144.22</v>
      </c>
    </row>
    <row r="85" spans="1:7">
      <c r="A85" s="358" t="s">
        <v>259</v>
      </c>
      <c r="B85" s="369" t="s">
        <v>316</v>
      </c>
      <c r="C85" s="175">
        <f>(1/3)*(5/56)</f>
        <v>2.976190476190476E-2</v>
      </c>
      <c r="D85" s="124">
        <f>ROUND($D$43*C85,2)</f>
        <v>48.07</v>
      </c>
    </row>
    <row r="86" spans="1:7" ht="31.5">
      <c r="A86" s="117" t="s">
        <v>317</v>
      </c>
      <c r="B86" s="369"/>
      <c r="C86" s="176">
        <f>SUM(C84:C85)</f>
        <v>0.11904761904761904</v>
      </c>
      <c r="D86" s="177">
        <f>SUM(D84:D85)</f>
        <v>192.29</v>
      </c>
    </row>
    <row r="87" spans="1:7" ht="32.25" thickBot="1">
      <c r="A87" s="358" t="s">
        <v>261</v>
      </c>
      <c r="B87" s="369" t="s">
        <v>318</v>
      </c>
      <c r="C87" s="114">
        <f>D87/D43</f>
        <v>4.4774086502148307E-2</v>
      </c>
      <c r="D87" s="115">
        <f>ROUND(D78*C86,2)</f>
        <v>72.319999999999993</v>
      </c>
    </row>
    <row r="88" spans="1:7" ht="16.5" thickBot="1">
      <c r="A88" s="489" t="s">
        <v>7</v>
      </c>
      <c r="B88" s="490"/>
      <c r="C88" s="174">
        <f>C87+C86</f>
        <v>0.16382170554976735</v>
      </c>
      <c r="D88" s="169">
        <f>D86+D87</f>
        <v>264.61</v>
      </c>
    </row>
    <row r="89" spans="1:7" hidden="1">
      <c r="A89" s="359"/>
    </row>
    <row r="90" spans="1:7" ht="16.5" thickBot="1">
      <c r="A90" s="477" t="s">
        <v>319</v>
      </c>
      <c r="B90" s="477"/>
      <c r="C90" s="477"/>
      <c r="D90" s="477"/>
      <c r="E90" s="477"/>
      <c r="F90" s="477"/>
      <c r="G90" s="477"/>
    </row>
    <row r="91" spans="1:7" ht="16.5" thickBot="1">
      <c r="A91" s="120" t="s">
        <v>320</v>
      </c>
      <c r="B91" s="383" t="s">
        <v>321</v>
      </c>
      <c r="C91" s="120" t="s">
        <v>4</v>
      </c>
      <c r="D91" s="120" t="s">
        <v>279</v>
      </c>
    </row>
    <row r="92" spans="1:7">
      <c r="A92" s="153" t="s">
        <v>257</v>
      </c>
      <c r="B92" s="375" t="s">
        <v>322</v>
      </c>
      <c r="C92" s="172">
        <f>0.1111*0.02*0.3333</f>
        <v>7.4059259999999997E-4</v>
      </c>
      <c r="D92" s="155">
        <f>ROUND($D$43*C92,2)</f>
        <v>1.2</v>
      </c>
    </row>
    <row r="93" spans="1:7" ht="32.25" thickBot="1">
      <c r="A93" s="116" t="s">
        <v>259</v>
      </c>
      <c r="B93" s="381" t="s">
        <v>323</v>
      </c>
      <c r="C93" s="173">
        <f>D93/D43</f>
        <v>2.7859981921967287E-4</v>
      </c>
      <c r="D93" s="166">
        <f>ROUND(D78*C92,2)</f>
        <v>0.45</v>
      </c>
    </row>
    <row r="94" spans="1:7" ht="16.5" thickBot="1">
      <c r="A94" s="489" t="s">
        <v>7</v>
      </c>
      <c r="B94" s="490"/>
      <c r="C94" s="174">
        <f>SUM(C92:C93)</f>
        <v>1.0191924192196728E-3</v>
      </c>
      <c r="D94" s="169">
        <f>SUM(D92:D93)</f>
        <v>1.65</v>
      </c>
    </row>
    <row r="95" spans="1:7" hidden="1">
      <c r="A95" s="359"/>
    </row>
    <row r="96" spans="1:7" hidden="1">
      <c r="A96" s="359"/>
    </row>
    <row r="97" spans="1:7" ht="16.5" thickBot="1">
      <c r="A97" s="477" t="s">
        <v>324</v>
      </c>
      <c r="B97" s="477"/>
      <c r="C97" s="477"/>
      <c r="D97" s="477"/>
      <c r="E97" s="477"/>
      <c r="F97" s="477"/>
      <c r="G97" s="477"/>
    </row>
    <row r="98" spans="1:7" ht="16.5" thickBot="1">
      <c r="A98" s="120" t="s">
        <v>325</v>
      </c>
      <c r="B98" s="383" t="s">
        <v>326</v>
      </c>
      <c r="C98" s="120" t="s">
        <v>4</v>
      </c>
      <c r="D98" s="120" t="s">
        <v>279</v>
      </c>
    </row>
    <row r="99" spans="1:7">
      <c r="A99" s="153" t="s">
        <v>257</v>
      </c>
      <c r="B99" s="375" t="s">
        <v>327</v>
      </c>
      <c r="C99" s="178">
        <f>((1/12)*0.05)</f>
        <v>4.1666666666666666E-3</v>
      </c>
      <c r="D99" s="155">
        <f>ROUND($D$43*C99,2)</f>
        <v>6.73</v>
      </c>
    </row>
    <row r="100" spans="1:7" ht="31.5">
      <c r="A100" s="358" t="s">
        <v>259</v>
      </c>
      <c r="B100" s="384" t="s">
        <v>328</v>
      </c>
      <c r="C100" s="118">
        <f>D100/D43</f>
        <v>3.3431978306360747E-4</v>
      </c>
      <c r="D100" s="179">
        <f>ROUND(D75*C99,2)</f>
        <v>0.54</v>
      </c>
    </row>
    <row r="101" spans="1:7" ht="31.5">
      <c r="A101" s="358" t="s">
        <v>261</v>
      </c>
      <c r="B101" s="369" t="s">
        <v>329</v>
      </c>
      <c r="C101" s="180">
        <f>0.08*0.5*0.9*(1+(5/56)+(5/56)+(1/3)*(5/56))</f>
        <v>4.3499999999999997E-2</v>
      </c>
      <c r="D101" s="115">
        <f>ROUND($D$43*C101,2)</f>
        <v>70.260000000000005</v>
      </c>
    </row>
    <row r="102" spans="1:7">
      <c r="A102" s="358" t="s">
        <v>263</v>
      </c>
      <c r="B102" s="369" t="s">
        <v>330</v>
      </c>
      <c r="C102" s="181">
        <f>(((7/30)/12))</f>
        <v>1.9444444444444445E-2</v>
      </c>
      <c r="D102" s="115">
        <f>ROUND($D$43*C102,2)</f>
        <v>31.41</v>
      </c>
    </row>
    <row r="103" spans="1:7" ht="31.5">
      <c r="A103" s="358" t="s">
        <v>284</v>
      </c>
      <c r="B103" s="369" t="s">
        <v>331</v>
      </c>
      <c r="C103" s="114">
        <f>D103/D43</f>
        <v>7.31169747774297E-3</v>
      </c>
      <c r="D103" s="115">
        <f>ROUND(D78*C102,2)</f>
        <v>11.81</v>
      </c>
    </row>
    <row r="104" spans="1:7" ht="32.25" thickBot="1">
      <c r="A104" s="116" t="s">
        <v>286</v>
      </c>
      <c r="B104" s="381" t="s">
        <v>332</v>
      </c>
      <c r="C104" s="182">
        <f>(40%+10%)*C75*C102</f>
        <v>7.7777777777777784E-4</v>
      </c>
      <c r="D104" s="115">
        <f>ROUND($D$43*C104,2)</f>
        <v>1.26</v>
      </c>
    </row>
    <row r="105" spans="1:7" ht="16.5" thickBot="1">
      <c r="A105" s="495" t="s">
        <v>7</v>
      </c>
      <c r="B105" s="496"/>
      <c r="C105" s="174">
        <f>SUM(C99:C104)</f>
        <v>7.5534906149695463E-2</v>
      </c>
      <c r="D105" s="183">
        <f>SUM(D99:D104)</f>
        <v>122.01</v>
      </c>
    </row>
    <row r="106" spans="1:7" hidden="1">
      <c r="A106" s="143"/>
    </row>
    <row r="107" spans="1:7" ht="16.5" thickBot="1">
      <c r="A107" s="477" t="s">
        <v>557</v>
      </c>
      <c r="B107" s="477"/>
      <c r="C107" s="477"/>
      <c r="D107" s="477"/>
      <c r="E107" s="477"/>
      <c r="F107" s="477"/>
      <c r="G107" s="477"/>
    </row>
    <row r="108" spans="1:7" ht="32.25" thickBot="1">
      <c r="A108" s="120" t="s">
        <v>333</v>
      </c>
      <c r="B108" s="383" t="s">
        <v>334</v>
      </c>
      <c r="C108" s="120" t="s">
        <v>4</v>
      </c>
      <c r="D108" s="120" t="s">
        <v>279</v>
      </c>
    </row>
    <row r="109" spans="1:7">
      <c r="A109" s="153" t="s">
        <v>257</v>
      </c>
      <c r="B109" s="375" t="s">
        <v>13</v>
      </c>
      <c r="C109" s="184">
        <f>(5/56)</f>
        <v>8.9285714285714288E-2</v>
      </c>
      <c r="D109" s="115">
        <f t="shared" ref="D109:D114" si="1">ROUND($D$43*C109,2)</f>
        <v>144.22</v>
      </c>
    </row>
    <row r="110" spans="1:7">
      <c r="A110" s="358" t="s">
        <v>259</v>
      </c>
      <c r="B110" s="369" t="s">
        <v>374</v>
      </c>
      <c r="C110" s="114">
        <f>(10.96/30)/12</f>
        <v>3.0444444444444444E-2</v>
      </c>
      <c r="D110" s="115">
        <f t="shared" si="1"/>
        <v>49.17</v>
      </c>
      <c r="E110" s="185"/>
    </row>
    <row r="111" spans="1:7">
      <c r="A111" s="358" t="s">
        <v>261</v>
      </c>
      <c r="B111" s="369" t="s">
        <v>335</v>
      </c>
      <c r="C111" s="114">
        <f>((5/30)/12)*0.015</f>
        <v>2.0833333333333332E-4</v>
      </c>
      <c r="D111" s="115">
        <f t="shared" si="1"/>
        <v>0.34</v>
      </c>
    </row>
    <row r="112" spans="1:7">
      <c r="A112" s="358" t="s">
        <v>263</v>
      </c>
      <c r="B112" s="369" t="s">
        <v>336</v>
      </c>
      <c r="C112" s="114">
        <f>((1/30)/12)</f>
        <v>2.7777777777777779E-3</v>
      </c>
      <c r="D112" s="115">
        <f t="shared" si="1"/>
        <v>4.49</v>
      </c>
    </row>
    <row r="113" spans="1:7">
      <c r="A113" s="358" t="s">
        <v>284</v>
      </c>
      <c r="B113" s="369" t="s">
        <v>337</v>
      </c>
      <c r="C113" s="114">
        <f>((15/30)/12)*0.0078</f>
        <v>3.2499999999999999E-4</v>
      </c>
      <c r="D113" s="115">
        <f t="shared" si="1"/>
        <v>0.52</v>
      </c>
    </row>
    <row r="114" spans="1:7">
      <c r="A114" s="358" t="s">
        <v>286</v>
      </c>
      <c r="B114" s="369" t="s">
        <v>291</v>
      </c>
      <c r="C114" s="186"/>
      <c r="D114" s="115">
        <f t="shared" si="1"/>
        <v>0</v>
      </c>
    </row>
    <row r="115" spans="1:7">
      <c r="A115" s="497" t="s">
        <v>317</v>
      </c>
      <c r="B115" s="498"/>
      <c r="C115" s="114">
        <f>SUM(C109:C114)</f>
        <v>0.12304126984126985</v>
      </c>
      <c r="D115" s="115">
        <f>SUM(D109:D114)</f>
        <v>198.74</v>
      </c>
    </row>
    <row r="116" spans="1:7" ht="32.25" thickBot="1">
      <c r="A116" s="116" t="s">
        <v>288</v>
      </c>
      <c r="B116" s="381" t="s">
        <v>338</v>
      </c>
      <c r="C116" s="182">
        <f>D116/$D$43</f>
        <v>4.6278525525934547E-2</v>
      </c>
      <c r="D116" s="115">
        <f>ROUND(D78*C115,2)</f>
        <v>74.75</v>
      </c>
    </row>
    <row r="117" spans="1:7" ht="16.5" thickBot="1">
      <c r="A117" s="495" t="s">
        <v>7</v>
      </c>
      <c r="B117" s="496"/>
      <c r="C117" s="174">
        <f>C116+C115</f>
        <v>0.1693197953672044</v>
      </c>
      <c r="D117" s="187">
        <f>D116+D115</f>
        <v>273.49</v>
      </c>
    </row>
    <row r="118" spans="1:7" hidden="1">
      <c r="A118" s="359" t="s">
        <v>339</v>
      </c>
    </row>
    <row r="119" spans="1:7" ht="16.5" thickBot="1">
      <c r="A119" s="479" t="s">
        <v>558</v>
      </c>
      <c r="B119" s="479"/>
      <c r="C119" s="479"/>
      <c r="D119" s="479"/>
      <c r="E119" s="479"/>
      <c r="F119" s="479"/>
      <c r="G119" s="479"/>
    </row>
    <row r="120" spans="1:7" ht="32.25" customHeight="1" thickBot="1">
      <c r="A120" s="188">
        <v>4</v>
      </c>
      <c r="B120" s="377" t="s">
        <v>340</v>
      </c>
      <c r="C120" s="119" t="s">
        <v>4</v>
      </c>
      <c r="D120" s="120" t="s">
        <v>279</v>
      </c>
    </row>
    <row r="121" spans="1:7">
      <c r="A121" s="153" t="s">
        <v>306</v>
      </c>
      <c r="B121" s="375" t="s">
        <v>341</v>
      </c>
      <c r="C121" s="182">
        <f t="shared" ref="C121:C126" si="2">D121/$D$43</f>
        <v>0.16382288480826143</v>
      </c>
      <c r="D121" s="115">
        <f>D88</f>
        <v>264.61</v>
      </c>
    </row>
    <row r="122" spans="1:7">
      <c r="A122" s="358" t="s">
        <v>313</v>
      </c>
      <c r="B122" s="369" t="s">
        <v>307</v>
      </c>
      <c r="C122" s="182">
        <f t="shared" si="2"/>
        <v>0.37610975594655838</v>
      </c>
      <c r="D122" s="115">
        <f>D78</f>
        <v>607.5</v>
      </c>
    </row>
    <row r="123" spans="1:7">
      <c r="A123" s="358" t="s">
        <v>320</v>
      </c>
      <c r="B123" s="369" t="s">
        <v>322</v>
      </c>
      <c r="C123" s="182">
        <f t="shared" si="2"/>
        <v>1.0215326704721337E-3</v>
      </c>
      <c r="D123" s="115">
        <f>D94</f>
        <v>1.65</v>
      </c>
    </row>
    <row r="124" spans="1:7">
      <c r="A124" s="189" t="s">
        <v>325</v>
      </c>
      <c r="B124" s="380" t="s">
        <v>342</v>
      </c>
      <c r="C124" s="182">
        <f t="shared" si="2"/>
        <v>7.5537697651093971E-2</v>
      </c>
      <c r="D124" s="115">
        <f>D105</f>
        <v>122.01</v>
      </c>
    </row>
    <row r="125" spans="1:7" ht="31.5">
      <c r="A125" s="190" t="s">
        <v>333</v>
      </c>
      <c r="B125" s="379" t="s">
        <v>343</v>
      </c>
      <c r="C125" s="182">
        <f t="shared" si="2"/>
        <v>0.16932058790752963</v>
      </c>
      <c r="D125" s="115">
        <f>D117</f>
        <v>273.49</v>
      </c>
    </row>
    <row r="126" spans="1:7" ht="16.5" thickBot="1">
      <c r="A126" s="358" t="s">
        <v>344</v>
      </c>
      <c r="B126" s="369" t="s">
        <v>291</v>
      </c>
      <c r="C126" s="182">
        <f t="shared" si="2"/>
        <v>0</v>
      </c>
      <c r="D126" s="115">
        <v>0</v>
      </c>
    </row>
    <row r="127" spans="1:7" ht="37.5" customHeight="1" thickBot="1">
      <c r="A127" s="489" t="s">
        <v>345</v>
      </c>
      <c r="B127" s="490"/>
      <c r="C127" s="174">
        <f>SUM(C121:C126)</f>
        <v>0.7858124589839155</v>
      </c>
      <c r="D127" s="169">
        <f>SUM(D121:D126)</f>
        <v>1269.26</v>
      </c>
    </row>
    <row r="128" spans="1:7" hidden="1">
      <c r="A128" s="191"/>
      <c r="B128" s="191"/>
      <c r="C128" s="192"/>
      <c r="D128" s="193"/>
      <c r="E128" s="194"/>
      <c r="F128" s="195"/>
      <c r="G128" s="121"/>
    </row>
    <row r="129" spans="1:8" ht="16.5" thickBot="1">
      <c r="A129" s="479" t="s">
        <v>559</v>
      </c>
      <c r="B129" s="479"/>
      <c r="C129" s="479"/>
      <c r="D129" s="479"/>
      <c r="E129" s="479"/>
      <c r="F129" s="479"/>
      <c r="G129" s="479"/>
      <c r="H129" s="53"/>
    </row>
    <row r="130" spans="1:8" ht="16.5" thickBot="1">
      <c r="A130" s="188" t="s">
        <v>555</v>
      </c>
      <c r="B130" s="377" t="s">
        <v>346</v>
      </c>
      <c r="C130" s="119" t="s">
        <v>4</v>
      </c>
      <c r="D130" s="152" t="s">
        <v>279</v>
      </c>
      <c r="E130" s="196">
        <f>D43+D54+D64+D78+D88+D94+D105+D117</f>
        <v>3549.5768000000007</v>
      </c>
      <c r="G130" s="122"/>
    </row>
    <row r="131" spans="1:8">
      <c r="A131" s="153" t="s">
        <v>257</v>
      </c>
      <c r="B131" s="375" t="s">
        <v>347</v>
      </c>
      <c r="C131" s="123">
        <v>6.3627000000000003E-2</v>
      </c>
      <c r="D131" s="124">
        <f>E130*C131</f>
        <v>225.84892305360006</v>
      </c>
      <c r="G131" s="122"/>
    </row>
    <row r="132" spans="1:8">
      <c r="A132" s="358" t="s">
        <v>259</v>
      </c>
      <c r="B132" s="369" t="s">
        <v>348</v>
      </c>
      <c r="C132" s="182"/>
      <c r="D132" s="197"/>
      <c r="F132" s="198"/>
    </row>
    <row r="133" spans="1:8">
      <c r="A133" s="358"/>
      <c r="B133" s="369" t="s">
        <v>349</v>
      </c>
      <c r="C133" s="182"/>
      <c r="D133" s="124"/>
      <c r="F133" s="199"/>
      <c r="G133" s="122"/>
    </row>
    <row r="134" spans="1:8">
      <c r="A134" s="358"/>
      <c r="B134" s="369" t="s">
        <v>350</v>
      </c>
      <c r="C134" s="182">
        <v>7.5999999999999998E-2</v>
      </c>
      <c r="D134" s="115">
        <f>$D$152*C134</f>
        <v>331.63865716948851</v>
      </c>
      <c r="E134" s="198">
        <f>D152</f>
        <v>4363.6665417037966</v>
      </c>
      <c r="G134" s="122"/>
    </row>
    <row r="135" spans="1:8">
      <c r="A135" s="358"/>
      <c r="B135" s="369" t="s">
        <v>351</v>
      </c>
      <c r="C135" s="182">
        <v>1.6500000000000001E-2</v>
      </c>
      <c r="D135" s="115">
        <f>$D$152*C135</f>
        <v>72.000497938112645</v>
      </c>
      <c r="E135" s="200"/>
      <c r="G135" s="122"/>
    </row>
    <row r="136" spans="1:8">
      <c r="A136" s="358"/>
      <c r="B136" s="369" t="s">
        <v>352</v>
      </c>
      <c r="C136" s="182"/>
      <c r="D136" s="115"/>
    </row>
    <row r="137" spans="1:8">
      <c r="A137" s="358"/>
      <c r="B137" s="369" t="s">
        <v>353</v>
      </c>
      <c r="C137" s="182">
        <v>2.5000000000000001E-2</v>
      </c>
      <c r="D137" s="115">
        <f>$D$152*C137</f>
        <v>109.09166354259492</v>
      </c>
      <c r="G137" s="122"/>
    </row>
    <row r="138" spans="1:8">
      <c r="A138" s="358"/>
      <c r="B138" s="369" t="s">
        <v>354</v>
      </c>
      <c r="C138" s="182"/>
      <c r="D138" s="115"/>
    </row>
    <row r="139" spans="1:8" ht="16.5" thickBot="1">
      <c r="A139" s="358" t="s">
        <v>261</v>
      </c>
      <c r="B139" s="369" t="s">
        <v>355</v>
      </c>
      <c r="C139" s="182">
        <v>0.02</v>
      </c>
      <c r="D139" s="115">
        <f>ROUND(E139*C139,2)</f>
        <v>75.510000000000005</v>
      </c>
      <c r="E139" s="177">
        <f>E130+D131</f>
        <v>3775.4257230536009</v>
      </c>
    </row>
    <row r="140" spans="1:8" ht="33" customHeight="1" thickBot="1">
      <c r="A140" s="492" t="s">
        <v>356</v>
      </c>
      <c r="B140" s="493"/>
      <c r="C140" s="494"/>
      <c r="D140" s="201">
        <f>D131+D134+D135+D137+D139</f>
        <v>814.08974170379611</v>
      </c>
    </row>
    <row r="141" spans="1:8" hidden="1">
      <c r="A141" s="479" t="s">
        <v>357</v>
      </c>
      <c r="B141" s="479"/>
      <c r="C141" s="479"/>
      <c r="D141" s="479"/>
      <c r="E141" s="479"/>
      <c r="F141" s="479"/>
      <c r="G141" s="479"/>
    </row>
    <row r="142" spans="1:8" hidden="1">
      <c r="A142" s="479" t="s">
        <v>358</v>
      </c>
      <c r="B142" s="479"/>
      <c r="C142" s="479"/>
      <c r="D142" s="479"/>
      <c r="E142" s="479"/>
      <c r="F142" s="479"/>
      <c r="G142" s="479"/>
    </row>
    <row r="143" spans="1:8" hidden="1">
      <c r="A143" s="359"/>
    </row>
    <row r="144" spans="1:8" ht="16.5" thickBot="1">
      <c r="A144" s="477" t="s">
        <v>359</v>
      </c>
      <c r="B144" s="477"/>
      <c r="C144" s="477"/>
      <c r="D144" s="477"/>
      <c r="E144" s="477"/>
      <c r="F144" s="477"/>
      <c r="G144" s="477"/>
    </row>
    <row r="145" spans="1:8" ht="32.25" customHeight="1" thickBot="1">
      <c r="A145" s="188"/>
      <c r="B145" s="499" t="s">
        <v>360</v>
      </c>
      <c r="C145" s="499"/>
      <c r="D145" s="125" t="s">
        <v>361</v>
      </c>
    </row>
    <row r="146" spans="1:8" ht="31.5">
      <c r="A146" s="358" t="s">
        <v>257</v>
      </c>
      <c r="B146" s="369" t="s">
        <v>362</v>
      </c>
      <c r="C146" s="114">
        <f t="shared" ref="C146:C151" si="3">D146/$D$152</f>
        <v>0.3701520234333342</v>
      </c>
      <c r="D146" s="124">
        <f>D43</f>
        <v>1615.22</v>
      </c>
    </row>
    <row r="147" spans="1:8" ht="31.5">
      <c r="A147" s="358" t="s">
        <v>259</v>
      </c>
      <c r="B147" s="369" t="s">
        <v>363</v>
      </c>
      <c r="C147" s="114">
        <f t="shared" si="3"/>
        <v>0.14055614182972245</v>
      </c>
      <c r="D147" s="124">
        <f>D54</f>
        <v>613.34013333333337</v>
      </c>
    </row>
    <row r="148" spans="1:8" ht="47.25">
      <c r="A148" s="358" t="s">
        <v>261</v>
      </c>
      <c r="B148" s="369" t="s">
        <v>364</v>
      </c>
      <c r="C148" s="114">
        <f t="shared" si="3"/>
        <v>1.1860820750629183E-2</v>
      </c>
      <c r="D148" s="124">
        <f>D64</f>
        <v>51.756666666666675</v>
      </c>
      <c r="E148" s="198">
        <f>D150+D131+D139</f>
        <v>3850.9357230536002</v>
      </c>
    </row>
    <row r="149" spans="1:8" ht="31.5">
      <c r="A149" s="358" t="s">
        <v>263</v>
      </c>
      <c r="B149" s="369" t="s">
        <v>365</v>
      </c>
      <c r="C149" s="114">
        <f t="shared" si="3"/>
        <v>0.29087007173202023</v>
      </c>
      <c r="D149" s="124">
        <f>D127</f>
        <v>1269.26</v>
      </c>
      <c r="E149" s="202">
        <f>C137+C135+C134</f>
        <v>0.11749999999999999</v>
      </c>
    </row>
    <row r="150" spans="1:8" ht="16.5" customHeight="1">
      <c r="A150" s="117" t="s">
        <v>366</v>
      </c>
      <c r="B150" s="371"/>
      <c r="C150" s="176">
        <f t="shared" si="3"/>
        <v>0.81343905774570602</v>
      </c>
      <c r="D150" s="203">
        <f>SUM(D146:D149)</f>
        <v>3549.5767999999998</v>
      </c>
      <c r="E150" s="202">
        <f>100%-E149</f>
        <v>0.88250000000000006</v>
      </c>
    </row>
    <row r="151" spans="1:8" ht="32.25" thickBot="1">
      <c r="A151" s="358" t="s">
        <v>284</v>
      </c>
      <c r="B151" s="369" t="s">
        <v>367</v>
      </c>
      <c r="C151" s="114">
        <f t="shared" si="3"/>
        <v>0.18656094225429384</v>
      </c>
      <c r="D151" s="124">
        <f>D140</f>
        <v>814.08974170379611</v>
      </c>
      <c r="G151" s="126"/>
    </row>
    <row r="152" spans="1:8" ht="16.5" customHeight="1" thickBot="1">
      <c r="A152" s="495" t="s">
        <v>368</v>
      </c>
      <c r="B152" s="496"/>
      <c r="C152" s="174">
        <f>C151+C150</f>
        <v>0.99999999999999989</v>
      </c>
      <c r="D152" s="204">
        <f>(D150+D139+D131)/0.8825</f>
        <v>4363.6665417037966</v>
      </c>
      <c r="E152" s="205"/>
      <c r="F152" s="198">
        <f>D150+D151</f>
        <v>4363.6665417037957</v>
      </c>
      <c r="H152" s="54"/>
    </row>
    <row r="153" spans="1:8" hidden="1">
      <c r="E153" s="205"/>
    </row>
    <row r="154" spans="1:8">
      <c r="A154" s="362"/>
    </row>
  </sheetData>
  <mergeCells count="44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8:B78"/>
    <mergeCell ref="A33:E33"/>
    <mergeCell ref="A45:G45"/>
    <mergeCell ref="B52:C52"/>
    <mergeCell ref="A55:D55"/>
    <mergeCell ref="B63:C63"/>
    <mergeCell ref="A65:G65"/>
    <mergeCell ref="E53:H53"/>
    <mergeCell ref="G60:H60"/>
    <mergeCell ref="A57:D57"/>
    <mergeCell ref="A68:G68"/>
    <mergeCell ref="A67:G67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B145:C145"/>
    <mergeCell ref="A152:B152"/>
    <mergeCell ref="A127:B127"/>
    <mergeCell ref="A129:G129"/>
    <mergeCell ref="A140:C140"/>
    <mergeCell ref="A141:G141"/>
    <mergeCell ref="A142:G142"/>
    <mergeCell ref="A144:G144"/>
  </mergeCells>
  <printOptions horizontalCentered="1"/>
  <pageMargins left="0" right="0" top="0.98425196850393704" bottom="0" header="0" footer="0"/>
  <pageSetup paperSize="9" scale="97" fitToHeight="3" orientation="portrait" r:id="rId1"/>
  <headerFooter alignWithMargins="0"/>
  <rowBreaks count="3" manualBreakCount="3">
    <brk id="81" max="3" man="1"/>
    <brk id="118" max="3" man="1"/>
    <brk id="152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54"/>
  <sheetViews>
    <sheetView showGridLines="0" tabSelected="1" view="pageBreakPreview" topLeftCell="A3" zoomScale="75" zoomScaleSheetLayoutView="75" workbookViewId="0">
      <selection activeCell="I41" sqref="I41"/>
    </sheetView>
  </sheetViews>
  <sheetFormatPr defaultRowHeight="15.75"/>
  <cols>
    <col min="1" max="1" width="9.28515625" style="129" customWidth="1"/>
    <col min="2" max="2" width="39.85546875" style="129" customWidth="1"/>
    <col min="3" max="3" width="18.28515625" style="129" customWidth="1"/>
    <col min="4" max="4" width="23.85546875" style="129" customWidth="1"/>
    <col min="5" max="5" width="16" style="129" bestFit="1" customWidth="1"/>
    <col min="6" max="6" width="31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74" t="s">
        <v>255</v>
      </c>
      <c r="B3" s="474"/>
      <c r="C3" s="474"/>
      <c r="D3" s="474"/>
      <c r="E3" s="127"/>
      <c r="F3" s="127"/>
      <c r="G3" s="108"/>
    </row>
    <row r="4" spans="1:7" hidden="1">
      <c r="A4" s="474"/>
      <c r="B4" s="474"/>
      <c r="C4" s="474"/>
      <c r="D4" s="474"/>
      <c r="E4" s="127"/>
      <c r="F4" s="127"/>
      <c r="G4" s="108"/>
    </row>
    <row r="5" spans="1:7" hidden="1">
      <c r="A5" s="128"/>
      <c r="B5" s="127"/>
      <c r="C5" s="127"/>
      <c r="D5" s="127"/>
      <c r="E5" s="127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127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419"/>
      <c r="C8" s="361"/>
      <c r="D8" s="361"/>
    </row>
    <row r="9" spans="1:7" hidden="1">
      <c r="A9" s="476"/>
      <c r="B9" s="476"/>
      <c r="C9" s="476"/>
      <c r="D9" s="476"/>
    </row>
    <row r="10" spans="1:7">
      <c r="A10" s="132" t="s">
        <v>256</v>
      </c>
      <c r="B10" s="360"/>
      <c r="C10" s="361"/>
      <c r="D10" s="430" t="s">
        <v>641</v>
      </c>
    </row>
    <row r="11" spans="1:7">
      <c r="A11" s="133" t="s">
        <v>257</v>
      </c>
      <c r="B11" s="472" t="s">
        <v>258</v>
      </c>
      <c r="C11" s="473"/>
      <c r="D11" s="134">
        <v>42550</v>
      </c>
    </row>
    <row r="12" spans="1:7">
      <c r="A12" s="133" t="s">
        <v>259</v>
      </c>
      <c r="B12" s="418" t="s">
        <v>260</v>
      </c>
      <c r="C12" s="348"/>
      <c r="D12" s="136" t="s">
        <v>369</v>
      </c>
    </row>
    <row r="13" spans="1:7">
      <c r="A13" s="133" t="s">
        <v>261</v>
      </c>
      <c r="B13" s="472" t="s">
        <v>262</v>
      </c>
      <c r="C13" s="473"/>
      <c r="D13" s="136">
        <v>2016</v>
      </c>
    </row>
    <row r="14" spans="1:7">
      <c r="A14" s="137" t="s">
        <v>263</v>
      </c>
      <c r="B14" s="417" t="s">
        <v>550</v>
      </c>
      <c r="C14" s="138"/>
      <c r="D14" s="134">
        <v>42625</v>
      </c>
    </row>
    <row r="15" spans="1:7" hidden="1"/>
    <row r="16" spans="1:7" hidden="1">
      <c r="A16" s="359"/>
    </row>
    <row r="17" spans="1:7">
      <c r="A17" s="477"/>
      <c r="B17" s="477"/>
      <c r="C17" s="477"/>
      <c r="D17" s="477"/>
      <c r="E17" s="477"/>
      <c r="F17" s="477"/>
      <c r="G17" s="477"/>
    </row>
    <row r="18" spans="1:7" ht="35.25" customHeight="1">
      <c r="A18" s="478" t="s">
        <v>264</v>
      </c>
      <c r="B18" s="478"/>
      <c r="C18" s="363" t="s">
        <v>265</v>
      </c>
      <c r="D18" s="363" t="s">
        <v>266</v>
      </c>
    </row>
    <row r="19" spans="1:7">
      <c r="A19" s="136">
        <v>1</v>
      </c>
      <c r="B19" s="416" t="s">
        <v>392</v>
      </c>
      <c r="C19" s="136" t="s">
        <v>267</v>
      </c>
      <c r="D19" s="141">
        <v>5</v>
      </c>
    </row>
    <row r="20" spans="1:7">
      <c r="A20" s="133"/>
      <c r="B20" s="415"/>
      <c r="C20" s="133"/>
      <c r="D20" s="142"/>
    </row>
    <row r="21" spans="1:7" hidden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145"/>
      <c r="C25" s="145"/>
      <c r="D25" s="146"/>
    </row>
    <row r="26" spans="1:7" ht="31.5">
      <c r="A26" s="147">
        <v>1</v>
      </c>
      <c r="B26" s="414" t="s">
        <v>272</v>
      </c>
      <c r="C26" s="414"/>
      <c r="D26" s="110" t="str">
        <f>B19</f>
        <v>MANUTENÇÃO PREDIAL</v>
      </c>
    </row>
    <row r="27" spans="1:7" ht="30.75" customHeight="1">
      <c r="A27" s="147">
        <v>2</v>
      </c>
      <c r="B27" s="508" t="s">
        <v>273</v>
      </c>
      <c r="C27" s="509"/>
      <c r="D27" s="111">
        <f>E27*220</f>
        <v>1751.2</v>
      </c>
      <c r="E27" s="367">
        <v>7.96</v>
      </c>
    </row>
    <row r="28" spans="1:7" ht="31.5" customHeight="1">
      <c r="A28" s="147">
        <v>3</v>
      </c>
      <c r="B28" s="508" t="s">
        <v>274</v>
      </c>
      <c r="C28" s="509"/>
      <c r="D28" s="112" t="s">
        <v>370</v>
      </c>
    </row>
    <row r="29" spans="1:7">
      <c r="A29" s="148">
        <v>4</v>
      </c>
      <c r="B29" s="413" t="s">
        <v>275</v>
      </c>
      <c r="C29" s="413"/>
      <c r="D29" s="149">
        <v>42767</v>
      </c>
    </row>
    <row r="30" spans="1:7" hidden="1">
      <c r="A30" s="143"/>
      <c r="D30" s="412" t="s">
        <v>634</v>
      </c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411" t="s">
        <v>278</v>
      </c>
      <c r="C34" s="151"/>
      <c r="D34" s="152" t="s">
        <v>279</v>
      </c>
    </row>
    <row r="35" spans="1:7">
      <c r="A35" s="153" t="s">
        <v>257</v>
      </c>
      <c r="B35" s="394" t="s">
        <v>280</v>
      </c>
      <c r="C35" s="154"/>
      <c r="D35" s="155">
        <f>ROUND(((D27/220)*(365.25/12)*(40/6)),2)</f>
        <v>1615.22</v>
      </c>
    </row>
    <row r="36" spans="1:7">
      <c r="A36" s="358" t="s">
        <v>259</v>
      </c>
      <c r="B36" s="384" t="s">
        <v>281</v>
      </c>
      <c r="C36" s="156"/>
      <c r="D36" s="115">
        <v>0</v>
      </c>
    </row>
    <row r="37" spans="1:7">
      <c r="A37" s="358" t="s">
        <v>261</v>
      </c>
      <c r="B37" s="384" t="s">
        <v>282</v>
      </c>
      <c r="C37" s="157"/>
      <c r="D37" s="115">
        <v>0</v>
      </c>
    </row>
    <row r="38" spans="1:7">
      <c r="A38" s="358" t="s">
        <v>263</v>
      </c>
      <c r="B38" s="384" t="s">
        <v>547</v>
      </c>
      <c r="C38" s="156"/>
      <c r="D38" s="115">
        <v>0</v>
      </c>
    </row>
    <row r="39" spans="1:7">
      <c r="A39" s="358" t="s">
        <v>284</v>
      </c>
      <c r="B39" s="384" t="s">
        <v>285</v>
      </c>
      <c r="C39" s="158"/>
      <c r="D39" s="115">
        <v>0</v>
      </c>
    </row>
    <row r="40" spans="1:7">
      <c r="A40" s="358" t="s">
        <v>286</v>
      </c>
      <c r="B40" s="409" t="s">
        <v>287</v>
      </c>
      <c r="C40" s="158"/>
      <c r="D40" s="115">
        <v>0</v>
      </c>
    </row>
    <row r="41" spans="1:7">
      <c r="A41" s="358" t="s">
        <v>288</v>
      </c>
      <c r="B41" s="409" t="s">
        <v>289</v>
      </c>
      <c r="C41" s="158"/>
      <c r="D41" s="115">
        <v>0</v>
      </c>
    </row>
    <row r="42" spans="1:7" ht="16.5" thickBot="1">
      <c r="A42" s="358" t="s">
        <v>290</v>
      </c>
      <c r="B42" s="386" t="s">
        <v>371</v>
      </c>
      <c r="C42" s="159"/>
      <c r="D42" s="115">
        <v>0</v>
      </c>
    </row>
    <row r="43" spans="1:7" ht="16.5" thickBot="1">
      <c r="A43" s="160"/>
      <c r="B43" s="408" t="s">
        <v>292</v>
      </c>
      <c r="C43" s="161"/>
      <c r="D43" s="162">
        <f>SUM(D35:D42)</f>
        <v>1615.22</v>
      </c>
    </row>
    <row r="44" spans="1:7" hidden="1">
      <c r="A44" s="359"/>
    </row>
    <row r="45" spans="1:7" ht="16.5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356" t="s">
        <v>294</v>
      </c>
      <c r="C46" s="163"/>
      <c r="D46" s="125" t="s">
        <v>279</v>
      </c>
    </row>
    <row r="47" spans="1:7">
      <c r="A47" s="153" t="s">
        <v>257</v>
      </c>
      <c r="B47" s="394" t="s">
        <v>295</v>
      </c>
      <c r="C47" s="164"/>
      <c r="D47" s="155">
        <f>(3.7*44)-(D35*6%)</f>
        <v>65.886800000000008</v>
      </c>
      <c r="E47" s="367"/>
      <c r="F47" s="407" t="s">
        <v>633</v>
      </c>
    </row>
    <row r="48" spans="1:7" ht="31.5">
      <c r="A48" s="358" t="s">
        <v>259</v>
      </c>
      <c r="B48" s="384" t="s">
        <v>296</v>
      </c>
      <c r="C48" s="157"/>
      <c r="D48" s="115">
        <v>391</v>
      </c>
      <c r="E48" s="367"/>
      <c r="F48" s="407" t="s">
        <v>632</v>
      </c>
    </row>
    <row r="49" spans="1:8">
      <c r="A49" s="358" t="s">
        <v>261</v>
      </c>
      <c r="B49" s="384" t="s">
        <v>384</v>
      </c>
      <c r="C49" s="157"/>
      <c r="D49" s="177">
        <v>26.69</v>
      </c>
      <c r="E49" s="367"/>
      <c r="F49" s="407" t="s">
        <v>642</v>
      </c>
    </row>
    <row r="50" spans="1:8">
      <c r="A50" s="358" t="s">
        <v>263</v>
      </c>
      <c r="B50" s="384" t="s">
        <v>19</v>
      </c>
      <c r="C50" s="156"/>
      <c r="D50" s="177">
        <v>5.22</v>
      </c>
      <c r="E50" s="406"/>
    </row>
    <row r="51" spans="1:8">
      <c r="A51" s="358" t="s">
        <v>284</v>
      </c>
      <c r="B51" s="384" t="s">
        <v>390</v>
      </c>
      <c r="C51" s="158"/>
      <c r="D51" s="165">
        <f>E51*22</f>
        <v>91.96</v>
      </c>
      <c r="E51" s="367">
        <v>4.18</v>
      </c>
    </row>
    <row r="52" spans="1:8" ht="16.5" customHeight="1">
      <c r="A52" s="358" t="s">
        <v>286</v>
      </c>
      <c r="B52" s="487" t="s">
        <v>389</v>
      </c>
      <c r="C52" s="488"/>
      <c r="D52" s="165">
        <f>E52/12</f>
        <v>32.583333333333336</v>
      </c>
      <c r="E52" s="367">
        <v>391</v>
      </c>
    </row>
    <row r="53" spans="1:8" ht="31.9" customHeight="1" thickBot="1">
      <c r="A53" s="116" t="s">
        <v>288</v>
      </c>
      <c r="B53" s="405" t="s">
        <v>629</v>
      </c>
      <c r="C53" s="404"/>
      <c r="D53" s="403">
        <v>0</v>
      </c>
      <c r="E53" s="480" t="s">
        <v>629</v>
      </c>
      <c r="F53" s="481"/>
      <c r="G53" s="481"/>
      <c r="H53" s="481"/>
    </row>
    <row r="54" spans="1:8" ht="16.5" thickBot="1">
      <c r="A54" s="167"/>
      <c r="B54" s="356" t="s">
        <v>298</v>
      </c>
      <c r="C54" s="168"/>
      <c r="D54" s="169">
        <f>SUM(D47:D53)</f>
        <v>613.34013333333337</v>
      </c>
      <c r="E54" s="402">
        <v>44.14</v>
      </c>
      <c r="F54" s="401" t="s">
        <v>643</v>
      </c>
      <c r="G54" s="401" t="s">
        <v>631</v>
      </c>
      <c r="H54" s="400">
        <v>9.8199999999999996E-2</v>
      </c>
    </row>
    <row r="55" spans="1:8" ht="33" customHeight="1">
      <c r="A55" s="511" t="s">
        <v>299</v>
      </c>
      <c r="B55" s="511"/>
      <c r="C55" s="511"/>
      <c r="D55" s="512"/>
      <c r="E55" s="395">
        <f>E54*F55</f>
        <v>176.56</v>
      </c>
      <c r="F55" s="399">
        <v>4</v>
      </c>
      <c r="G55" s="398">
        <v>1471.15</v>
      </c>
      <c r="H55" s="395">
        <f>G55*H54</f>
        <v>144.46692999999999</v>
      </c>
    </row>
    <row r="56" spans="1:8">
      <c r="A56" s="359"/>
      <c r="E56" s="392"/>
      <c r="F56" s="393"/>
      <c r="G56" s="393"/>
      <c r="H56" s="397">
        <f>H55*F55</f>
        <v>577.86771999999996</v>
      </c>
    </row>
    <row r="57" spans="1:8" ht="16.149999999999999" customHeight="1" thickBot="1">
      <c r="A57" s="482" t="s">
        <v>300</v>
      </c>
      <c r="B57" s="482"/>
      <c r="C57" s="482"/>
      <c r="D57" s="482"/>
      <c r="E57" s="392">
        <v>391</v>
      </c>
      <c r="F57" s="393"/>
      <c r="G57" s="393"/>
      <c r="H57" s="396">
        <f>E55</f>
        <v>176.56</v>
      </c>
    </row>
    <row r="58" spans="1:8" ht="16.5" thickBot="1">
      <c r="A58" s="152">
        <v>3</v>
      </c>
      <c r="B58" s="356" t="s">
        <v>301</v>
      </c>
      <c r="C58" s="163"/>
      <c r="D58" s="125" t="s">
        <v>279</v>
      </c>
      <c r="E58" s="392"/>
      <c r="F58" s="393"/>
      <c r="G58" s="393"/>
      <c r="H58" s="395">
        <f>H56+H57</f>
        <v>754.42771999999991</v>
      </c>
    </row>
    <row r="59" spans="1:8" ht="16.5" thickBot="1">
      <c r="A59" s="153" t="s">
        <v>257</v>
      </c>
      <c r="B59" s="394" t="s">
        <v>302</v>
      </c>
      <c r="C59" s="170"/>
      <c r="D59" s="171">
        <f>'[6]ANEXO IV'!D69</f>
        <v>43</v>
      </c>
      <c r="E59" s="392"/>
      <c r="F59" s="393"/>
      <c r="G59" s="393"/>
      <c r="H59" s="443"/>
    </row>
    <row r="60" spans="1:8" ht="17.25" thickTop="1" thickBot="1">
      <c r="A60" s="358" t="s">
        <v>259</v>
      </c>
      <c r="B60" s="384" t="s">
        <v>15</v>
      </c>
      <c r="C60" s="157"/>
      <c r="D60" s="115">
        <f>[6]EQ!E61/17</f>
        <v>12.164705882352942</v>
      </c>
      <c r="E60" s="392"/>
      <c r="F60" s="391">
        <f>H58/3</f>
        <v>251.47590666666665</v>
      </c>
      <c r="G60" s="483" t="s">
        <v>630</v>
      </c>
      <c r="H60" s="484"/>
    </row>
    <row r="61" spans="1:8" ht="16.5" thickTop="1">
      <c r="A61" s="358" t="s">
        <v>261</v>
      </c>
      <c r="B61" s="384" t="s">
        <v>21</v>
      </c>
      <c r="C61" s="157"/>
      <c r="D61" s="115">
        <v>19.68</v>
      </c>
      <c r="E61" s="207"/>
    </row>
    <row r="62" spans="1:8">
      <c r="A62" s="358" t="s">
        <v>263</v>
      </c>
      <c r="B62" s="487" t="s">
        <v>18</v>
      </c>
      <c r="C62" s="488"/>
      <c r="D62" s="165">
        <f>[6]EQ!D140</f>
        <v>18.423333333333336</v>
      </c>
    </row>
    <row r="63" spans="1:8" ht="16.5" thickBot="1">
      <c r="A63" s="116" t="s">
        <v>284</v>
      </c>
      <c r="B63" s="504" t="s">
        <v>291</v>
      </c>
      <c r="C63" s="505"/>
      <c r="D63" s="166">
        <v>0</v>
      </c>
    </row>
    <row r="64" spans="1:8" ht="16.5" thickBot="1">
      <c r="A64" s="167"/>
      <c r="B64" s="356" t="s">
        <v>303</v>
      </c>
      <c r="C64" s="168"/>
      <c r="D64" s="169">
        <f>SUM(D59:D63)</f>
        <v>93.268039215686272</v>
      </c>
    </row>
    <row r="65" spans="1:7" hidden="1">
      <c r="A65" s="479" t="s">
        <v>304</v>
      </c>
      <c r="B65" s="479"/>
      <c r="C65" s="479"/>
      <c r="D65" s="479"/>
      <c r="E65" s="479"/>
      <c r="F65" s="479"/>
      <c r="G65" s="479"/>
    </row>
    <row r="66" spans="1:7" hidden="1">
      <c r="A66" s="359"/>
    </row>
    <row r="67" spans="1:7">
      <c r="A67" s="477" t="s">
        <v>305</v>
      </c>
      <c r="B67" s="477"/>
      <c r="C67" s="477"/>
      <c r="D67" s="477"/>
      <c r="E67" s="477"/>
      <c r="F67" s="477"/>
      <c r="G67" s="477"/>
    </row>
    <row r="68" spans="1:7" ht="16.5" thickBot="1">
      <c r="A68" s="477" t="s">
        <v>556</v>
      </c>
      <c r="B68" s="477"/>
      <c r="C68" s="477"/>
      <c r="D68" s="477"/>
      <c r="E68" s="477"/>
      <c r="F68" s="477"/>
      <c r="G68" s="477"/>
    </row>
    <row r="69" spans="1:7" ht="16.5" thickBot="1">
      <c r="A69" s="120" t="s">
        <v>306</v>
      </c>
      <c r="B69" s="383" t="s">
        <v>307</v>
      </c>
      <c r="C69" s="120" t="s">
        <v>4</v>
      </c>
      <c r="D69" s="120" t="s">
        <v>279</v>
      </c>
    </row>
    <row r="70" spans="1:7">
      <c r="A70" s="153" t="s">
        <v>257</v>
      </c>
      <c r="B70" s="375" t="s">
        <v>8</v>
      </c>
      <c r="C70" s="172">
        <v>0.2</v>
      </c>
      <c r="D70" s="155">
        <f t="shared" ref="D70:D77" si="0">ROUND($D$43*C70,2)</f>
        <v>323.04000000000002</v>
      </c>
    </row>
    <row r="71" spans="1:7">
      <c r="A71" s="358" t="s">
        <v>259</v>
      </c>
      <c r="B71" s="369" t="s">
        <v>308</v>
      </c>
      <c r="C71" s="114">
        <v>1.4999999999999999E-2</v>
      </c>
      <c r="D71" s="115">
        <f t="shared" si="0"/>
        <v>24.23</v>
      </c>
    </row>
    <row r="72" spans="1:7">
      <c r="A72" s="358" t="s">
        <v>261</v>
      </c>
      <c r="B72" s="369" t="s">
        <v>309</v>
      </c>
      <c r="C72" s="114">
        <v>0.01</v>
      </c>
      <c r="D72" s="115">
        <f t="shared" si="0"/>
        <v>16.149999999999999</v>
      </c>
    </row>
    <row r="73" spans="1:7">
      <c r="A73" s="358" t="s">
        <v>263</v>
      </c>
      <c r="B73" s="369" t="s">
        <v>9</v>
      </c>
      <c r="C73" s="114">
        <v>2E-3</v>
      </c>
      <c r="D73" s="115">
        <f t="shared" si="0"/>
        <v>3.23</v>
      </c>
    </row>
    <row r="74" spans="1:7">
      <c r="A74" s="358" t="s">
        <v>284</v>
      </c>
      <c r="B74" s="369" t="s">
        <v>10</v>
      </c>
      <c r="C74" s="114">
        <v>2.5000000000000001E-2</v>
      </c>
      <c r="D74" s="115">
        <f t="shared" si="0"/>
        <v>40.380000000000003</v>
      </c>
    </row>
    <row r="75" spans="1:7">
      <c r="A75" s="358" t="s">
        <v>286</v>
      </c>
      <c r="B75" s="369" t="s">
        <v>11</v>
      </c>
      <c r="C75" s="114">
        <v>0.08</v>
      </c>
      <c r="D75" s="115">
        <f t="shared" si="0"/>
        <v>129.22</v>
      </c>
    </row>
    <row r="76" spans="1:7" ht="31.5">
      <c r="A76" s="358" t="s">
        <v>288</v>
      </c>
      <c r="B76" s="369" t="s">
        <v>373</v>
      </c>
      <c r="C76" s="114">
        <v>3.8112E-2</v>
      </c>
      <c r="D76" s="115">
        <f t="shared" si="0"/>
        <v>61.56</v>
      </c>
    </row>
    <row r="77" spans="1:7" ht="16.5" thickBot="1">
      <c r="A77" s="116" t="s">
        <v>290</v>
      </c>
      <c r="B77" s="381" t="s">
        <v>12</v>
      </c>
      <c r="C77" s="173">
        <v>6.0000000000000001E-3</v>
      </c>
      <c r="D77" s="166">
        <f t="shared" si="0"/>
        <v>9.69</v>
      </c>
    </row>
    <row r="78" spans="1:7" ht="16.5" thickBot="1">
      <c r="A78" s="489" t="s">
        <v>7</v>
      </c>
      <c r="B78" s="490"/>
      <c r="C78" s="174">
        <f>SUM(C70:C77)</f>
        <v>0.37611200000000006</v>
      </c>
      <c r="D78" s="169">
        <f>SUM(D70:D77)</f>
        <v>607.5</v>
      </c>
    </row>
    <row r="79" spans="1:7" hidden="1">
      <c r="A79" s="491" t="s">
        <v>310</v>
      </c>
      <c r="B79" s="491"/>
      <c r="C79" s="491"/>
      <c r="D79" s="491"/>
    </row>
    <row r="80" spans="1:7" ht="16.5" hidden="1" customHeight="1">
      <c r="A80" s="491" t="s">
        <v>311</v>
      </c>
      <c r="B80" s="491"/>
      <c r="C80" s="491"/>
      <c r="D80" s="491"/>
    </row>
    <row r="81" spans="1:7" hidden="1">
      <c r="A81" s="359"/>
    </row>
    <row r="82" spans="1:7" ht="16.5" thickBot="1">
      <c r="A82" s="477" t="s">
        <v>312</v>
      </c>
      <c r="B82" s="477"/>
      <c r="C82" s="477"/>
      <c r="D82" s="477"/>
      <c r="E82" s="477"/>
      <c r="F82" s="477"/>
      <c r="G82" s="477"/>
    </row>
    <row r="83" spans="1:7" ht="16.5" thickBot="1">
      <c r="A83" s="120" t="s">
        <v>313</v>
      </c>
      <c r="B83" s="383" t="s">
        <v>314</v>
      </c>
      <c r="C83" s="120" t="s">
        <v>4</v>
      </c>
      <c r="D83" s="120" t="s">
        <v>279</v>
      </c>
    </row>
    <row r="84" spans="1:7">
      <c r="A84" s="153" t="s">
        <v>257</v>
      </c>
      <c r="B84" s="375" t="s">
        <v>315</v>
      </c>
      <c r="C84" s="172">
        <f>((5/56)*100)/100</f>
        <v>8.9285714285714288E-2</v>
      </c>
      <c r="D84" s="155">
        <f>ROUND($D$43*C84,2)</f>
        <v>144.22</v>
      </c>
    </row>
    <row r="85" spans="1:7">
      <c r="A85" s="358" t="s">
        <v>259</v>
      </c>
      <c r="B85" s="369" t="s">
        <v>316</v>
      </c>
      <c r="C85" s="175">
        <f>(1/3)*(5/56)</f>
        <v>2.976190476190476E-2</v>
      </c>
      <c r="D85" s="124">
        <f>ROUND($D$43*C85,2)</f>
        <v>48.07</v>
      </c>
    </row>
    <row r="86" spans="1:7" ht="31.5">
      <c r="A86" s="117" t="s">
        <v>317</v>
      </c>
      <c r="B86" s="369"/>
      <c r="C86" s="176">
        <f>SUM(C84:C85)</f>
        <v>0.11904761904761904</v>
      </c>
      <c r="D86" s="177">
        <f>SUM(D84:D85)</f>
        <v>192.29</v>
      </c>
    </row>
    <row r="87" spans="1:7" ht="32.25" thickBot="1">
      <c r="A87" s="358" t="s">
        <v>261</v>
      </c>
      <c r="B87" s="369" t="s">
        <v>318</v>
      </c>
      <c r="C87" s="114">
        <f>D87/D43</f>
        <v>4.4774086502148307E-2</v>
      </c>
      <c r="D87" s="115">
        <f>ROUND(D78*C86,2)</f>
        <v>72.319999999999993</v>
      </c>
    </row>
    <row r="88" spans="1:7" ht="16.5" thickBot="1">
      <c r="A88" s="489" t="s">
        <v>7</v>
      </c>
      <c r="B88" s="490"/>
      <c r="C88" s="174">
        <f>C87+C86</f>
        <v>0.16382170554976735</v>
      </c>
      <c r="D88" s="169">
        <f>D86+D87</f>
        <v>264.61</v>
      </c>
    </row>
    <row r="89" spans="1:7" hidden="1">
      <c r="A89" s="359"/>
    </row>
    <row r="90" spans="1:7" ht="16.5" thickBot="1">
      <c r="A90" s="477" t="s">
        <v>319</v>
      </c>
      <c r="B90" s="477"/>
      <c r="C90" s="477"/>
      <c r="D90" s="477"/>
      <c r="E90" s="477"/>
      <c r="F90" s="477"/>
      <c r="G90" s="477"/>
    </row>
    <row r="91" spans="1:7" ht="16.5" thickBot="1">
      <c r="A91" s="120" t="s">
        <v>320</v>
      </c>
      <c r="B91" s="383" t="s">
        <v>321</v>
      </c>
      <c r="C91" s="120" t="s">
        <v>4</v>
      </c>
      <c r="D91" s="120" t="s">
        <v>279</v>
      </c>
    </row>
    <row r="92" spans="1:7">
      <c r="A92" s="153" t="s">
        <v>257</v>
      </c>
      <c r="B92" s="375" t="s">
        <v>322</v>
      </c>
      <c r="C92" s="172">
        <f>0.1111*0.02*0.3333</f>
        <v>7.4059259999999997E-4</v>
      </c>
      <c r="D92" s="155">
        <f>ROUND($D$43*C92,2)</f>
        <v>1.2</v>
      </c>
    </row>
    <row r="93" spans="1:7" ht="32.25" thickBot="1">
      <c r="A93" s="116" t="s">
        <v>259</v>
      </c>
      <c r="B93" s="381" t="s">
        <v>323</v>
      </c>
      <c r="C93" s="173">
        <f>D93/D43</f>
        <v>2.7859981921967287E-4</v>
      </c>
      <c r="D93" s="166">
        <f>ROUND(D78*C92,2)</f>
        <v>0.45</v>
      </c>
    </row>
    <row r="94" spans="1:7" ht="16.5" thickBot="1">
      <c r="A94" s="489" t="s">
        <v>7</v>
      </c>
      <c r="B94" s="490"/>
      <c r="C94" s="174">
        <f>SUM(C92:C93)</f>
        <v>1.0191924192196728E-3</v>
      </c>
      <c r="D94" s="169">
        <f>SUM(D92:D93)</f>
        <v>1.65</v>
      </c>
    </row>
    <row r="95" spans="1:7" hidden="1">
      <c r="A95" s="359"/>
    </row>
    <row r="96" spans="1:7" hidden="1">
      <c r="A96" s="359"/>
    </row>
    <row r="97" spans="1:7" ht="16.5" thickBot="1">
      <c r="A97" s="477" t="s">
        <v>324</v>
      </c>
      <c r="B97" s="477"/>
      <c r="C97" s="477"/>
      <c r="D97" s="477"/>
      <c r="E97" s="477"/>
      <c r="F97" s="477"/>
      <c r="G97" s="477"/>
    </row>
    <row r="98" spans="1:7" ht="16.5" thickBot="1">
      <c r="A98" s="120" t="s">
        <v>325</v>
      </c>
      <c r="B98" s="383" t="s">
        <v>326</v>
      </c>
      <c r="C98" s="120" t="s">
        <v>4</v>
      </c>
      <c r="D98" s="120" t="s">
        <v>279</v>
      </c>
    </row>
    <row r="99" spans="1:7">
      <c r="A99" s="153" t="s">
        <v>257</v>
      </c>
      <c r="B99" s="375" t="s">
        <v>327</v>
      </c>
      <c r="C99" s="178">
        <f>((1/12)*0.05)</f>
        <v>4.1666666666666666E-3</v>
      </c>
      <c r="D99" s="155">
        <f>ROUND($D$43*C99,2)</f>
        <v>6.73</v>
      </c>
    </row>
    <row r="100" spans="1:7" ht="31.5">
      <c r="A100" s="358" t="s">
        <v>259</v>
      </c>
      <c r="B100" s="384" t="s">
        <v>328</v>
      </c>
      <c r="C100" s="118">
        <f>D100/D43</f>
        <v>3.3431978306360747E-4</v>
      </c>
      <c r="D100" s="179">
        <f>ROUND(D75*C99,2)</f>
        <v>0.54</v>
      </c>
    </row>
    <row r="101" spans="1:7" ht="31.5">
      <c r="A101" s="358" t="s">
        <v>261</v>
      </c>
      <c r="B101" s="369" t="s">
        <v>329</v>
      </c>
      <c r="C101" s="180">
        <f>0.08*0.5*0.9*(1+(5/56)+(5/56)+(1/3)*(5/56))</f>
        <v>4.3499999999999997E-2</v>
      </c>
      <c r="D101" s="115">
        <f>ROUND($D$43*C101,2)</f>
        <v>70.260000000000005</v>
      </c>
    </row>
    <row r="102" spans="1:7">
      <c r="A102" s="358" t="s">
        <v>263</v>
      </c>
      <c r="B102" s="369" t="s">
        <v>330</v>
      </c>
      <c r="C102" s="181">
        <f>(((7/30)/12))</f>
        <v>1.9444444444444445E-2</v>
      </c>
      <c r="D102" s="115">
        <f>ROUND($D$43*C102,2)</f>
        <v>31.41</v>
      </c>
    </row>
    <row r="103" spans="1:7" ht="31.5">
      <c r="A103" s="358" t="s">
        <v>284</v>
      </c>
      <c r="B103" s="369" t="s">
        <v>331</v>
      </c>
      <c r="C103" s="114">
        <f>D103/D43</f>
        <v>7.31169747774297E-3</v>
      </c>
      <c r="D103" s="115">
        <f>ROUND(D78*C102,2)</f>
        <v>11.81</v>
      </c>
    </row>
    <row r="104" spans="1:7" ht="32.25" thickBot="1">
      <c r="A104" s="116" t="s">
        <v>286</v>
      </c>
      <c r="B104" s="381" t="s">
        <v>332</v>
      </c>
      <c r="C104" s="182">
        <f>(40%+10%)*C75*C102</f>
        <v>7.7777777777777784E-4</v>
      </c>
      <c r="D104" s="115">
        <f>ROUND($D$43*C104,2)</f>
        <v>1.26</v>
      </c>
    </row>
    <row r="105" spans="1:7" ht="16.5" thickBot="1">
      <c r="A105" s="495" t="s">
        <v>7</v>
      </c>
      <c r="B105" s="496"/>
      <c r="C105" s="174">
        <f>SUM(C99:C104)</f>
        <v>7.5534906149695463E-2</v>
      </c>
      <c r="D105" s="183">
        <f>SUM(D99:D104)</f>
        <v>122.01</v>
      </c>
    </row>
    <row r="106" spans="1:7" hidden="1">
      <c r="A106" s="143"/>
    </row>
    <row r="107" spans="1:7" ht="16.5" thickBot="1">
      <c r="A107" s="477" t="s">
        <v>557</v>
      </c>
      <c r="B107" s="477"/>
      <c r="C107" s="477"/>
      <c r="D107" s="477"/>
      <c r="E107" s="477"/>
      <c r="F107" s="477"/>
      <c r="G107" s="477"/>
    </row>
    <row r="108" spans="1:7" ht="32.25" thickBot="1">
      <c r="A108" s="120" t="s">
        <v>333</v>
      </c>
      <c r="B108" s="383" t="s">
        <v>334</v>
      </c>
      <c r="C108" s="120" t="s">
        <v>4</v>
      </c>
      <c r="D108" s="120" t="s">
        <v>279</v>
      </c>
    </row>
    <row r="109" spans="1:7">
      <c r="A109" s="153" t="s">
        <v>257</v>
      </c>
      <c r="B109" s="375" t="s">
        <v>13</v>
      </c>
      <c r="C109" s="184">
        <f>(5/56)</f>
        <v>8.9285714285714288E-2</v>
      </c>
      <c r="D109" s="115">
        <f t="shared" ref="D109:D114" si="1">ROUND($D$43*C109,2)</f>
        <v>144.22</v>
      </c>
    </row>
    <row r="110" spans="1:7">
      <c r="A110" s="358" t="s">
        <v>259</v>
      </c>
      <c r="B110" s="369" t="s">
        <v>374</v>
      </c>
      <c r="C110" s="114">
        <f>(10.96/30)/12</f>
        <v>3.0444444444444444E-2</v>
      </c>
      <c r="D110" s="115">
        <f t="shared" si="1"/>
        <v>49.17</v>
      </c>
      <c r="E110" s="185"/>
    </row>
    <row r="111" spans="1:7">
      <c r="A111" s="358" t="s">
        <v>261</v>
      </c>
      <c r="B111" s="369" t="s">
        <v>335</v>
      </c>
      <c r="C111" s="114">
        <f>((5/30)/12)*0.015</f>
        <v>2.0833333333333332E-4</v>
      </c>
      <c r="D111" s="115">
        <f t="shared" si="1"/>
        <v>0.34</v>
      </c>
    </row>
    <row r="112" spans="1:7">
      <c r="A112" s="358" t="s">
        <v>263</v>
      </c>
      <c r="B112" s="369" t="s">
        <v>336</v>
      </c>
      <c r="C112" s="114">
        <f>((1/30)/12)</f>
        <v>2.7777777777777779E-3</v>
      </c>
      <c r="D112" s="115">
        <f t="shared" si="1"/>
        <v>4.49</v>
      </c>
    </row>
    <row r="113" spans="1:7">
      <c r="A113" s="358" t="s">
        <v>284</v>
      </c>
      <c r="B113" s="369" t="s">
        <v>337</v>
      </c>
      <c r="C113" s="114">
        <f>((15/30)/12)*0.0078</f>
        <v>3.2499999999999999E-4</v>
      </c>
      <c r="D113" s="115">
        <f t="shared" si="1"/>
        <v>0.52</v>
      </c>
    </row>
    <row r="114" spans="1:7">
      <c r="A114" s="358" t="s">
        <v>286</v>
      </c>
      <c r="B114" s="369" t="s">
        <v>291</v>
      </c>
      <c r="C114" s="186"/>
      <c r="D114" s="115">
        <f t="shared" si="1"/>
        <v>0</v>
      </c>
    </row>
    <row r="115" spans="1:7">
      <c r="A115" s="497" t="s">
        <v>317</v>
      </c>
      <c r="B115" s="498"/>
      <c r="C115" s="114">
        <f>SUM(C109:C114)</f>
        <v>0.12304126984126985</v>
      </c>
      <c r="D115" s="115">
        <f>SUM(D109:D114)</f>
        <v>198.74</v>
      </c>
    </row>
    <row r="116" spans="1:7" ht="32.25" thickBot="1">
      <c r="A116" s="116" t="s">
        <v>288</v>
      </c>
      <c r="B116" s="381" t="s">
        <v>338</v>
      </c>
      <c r="C116" s="182">
        <f>D116/$D$43</f>
        <v>4.6278525525934547E-2</v>
      </c>
      <c r="D116" s="115">
        <f>ROUND(D78*C115,2)</f>
        <v>74.75</v>
      </c>
    </row>
    <row r="117" spans="1:7" ht="16.5" thickBot="1">
      <c r="A117" s="495" t="s">
        <v>7</v>
      </c>
      <c r="B117" s="496"/>
      <c r="C117" s="174">
        <f>C116+C115</f>
        <v>0.1693197953672044</v>
      </c>
      <c r="D117" s="187">
        <f>D116+D115</f>
        <v>273.49</v>
      </c>
    </row>
    <row r="118" spans="1:7" hidden="1">
      <c r="A118" s="359" t="s">
        <v>339</v>
      </c>
    </row>
    <row r="119" spans="1:7" ht="16.5" thickBot="1">
      <c r="A119" s="479" t="s">
        <v>558</v>
      </c>
      <c r="B119" s="479"/>
      <c r="C119" s="479"/>
      <c r="D119" s="479"/>
      <c r="E119" s="479"/>
      <c r="F119" s="479"/>
      <c r="G119" s="479"/>
    </row>
    <row r="120" spans="1:7" ht="32.25" customHeight="1" thickBot="1">
      <c r="A120" s="188">
        <v>4</v>
      </c>
      <c r="B120" s="377" t="s">
        <v>340</v>
      </c>
      <c r="C120" s="119" t="s">
        <v>4</v>
      </c>
      <c r="D120" s="120" t="s">
        <v>279</v>
      </c>
    </row>
    <row r="121" spans="1:7">
      <c r="A121" s="153" t="s">
        <v>306</v>
      </c>
      <c r="B121" s="375" t="s">
        <v>341</v>
      </c>
      <c r="C121" s="182">
        <f t="shared" ref="C121:C126" si="2">D121/$D$43</f>
        <v>0.16382288480826143</v>
      </c>
      <c r="D121" s="115">
        <f>D88</f>
        <v>264.61</v>
      </c>
    </row>
    <row r="122" spans="1:7">
      <c r="A122" s="358" t="s">
        <v>313</v>
      </c>
      <c r="B122" s="369" t="s">
        <v>307</v>
      </c>
      <c r="C122" s="182">
        <f t="shared" si="2"/>
        <v>0.37610975594655838</v>
      </c>
      <c r="D122" s="115">
        <f>D78</f>
        <v>607.5</v>
      </c>
    </row>
    <row r="123" spans="1:7">
      <c r="A123" s="358" t="s">
        <v>320</v>
      </c>
      <c r="B123" s="369" t="s">
        <v>322</v>
      </c>
      <c r="C123" s="182">
        <f t="shared" si="2"/>
        <v>1.0215326704721337E-3</v>
      </c>
      <c r="D123" s="115">
        <f>D94</f>
        <v>1.65</v>
      </c>
    </row>
    <row r="124" spans="1:7">
      <c r="A124" s="189" t="s">
        <v>325</v>
      </c>
      <c r="B124" s="380" t="s">
        <v>342</v>
      </c>
      <c r="C124" s="182">
        <f t="shared" si="2"/>
        <v>7.5537697651093971E-2</v>
      </c>
      <c r="D124" s="115">
        <f>D105</f>
        <v>122.01</v>
      </c>
    </row>
    <row r="125" spans="1:7" ht="31.5">
      <c r="A125" s="190" t="s">
        <v>333</v>
      </c>
      <c r="B125" s="379" t="s">
        <v>343</v>
      </c>
      <c r="C125" s="182">
        <f t="shared" si="2"/>
        <v>0.16932058790752963</v>
      </c>
      <c r="D125" s="115">
        <f>D117</f>
        <v>273.49</v>
      </c>
    </row>
    <row r="126" spans="1:7" ht="16.5" thickBot="1">
      <c r="A126" s="358" t="s">
        <v>344</v>
      </c>
      <c r="B126" s="369" t="s">
        <v>291</v>
      </c>
      <c r="C126" s="182">
        <f t="shared" si="2"/>
        <v>0</v>
      </c>
      <c r="D126" s="115">
        <v>0</v>
      </c>
    </row>
    <row r="127" spans="1:7" ht="37.5" customHeight="1" thickBot="1">
      <c r="A127" s="489" t="s">
        <v>345</v>
      </c>
      <c r="B127" s="490"/>
      <c r="C127" s="174">
        <f>SUM(C121:C126)</f>
        <v>0.7858124589839155</v>
      </c>
      <c r="D127" s="169">
        <f>SUM(D121:D126)</f>
        <v>1269.26</v>
      </c>
    </row>
    <row r="128" spans="1:7" hidden="1">
      <c r="A128" s="191"/>
      <c r="B128" s="191"/>
      <c r="C128" s="192"/>
      <c r="D128" s="193"/>
      <c r="E128" s="194"/>
      <c r="F128" s="195"/>
      <c r="G128" s="121"/>
    </row>
    <row r="129" spans="1:8" ht="16.5" thickBot="1">
      <c r="A129" s="479" t="s">
        <v>559</v>
      </c>
      <c r="B129" s="479"/>
      <c r="C129" s="479"/>
      <c r="D129" s="479"/>
      <c r="E129" s="479"/>
      <c r="F129" s="479"/>
      <c r="G129" s="479"/>
      <c r="H129" s="53"/>
    </row>
    <row r="130" spans="1:8" ht="16.5" thickBot="1">
      <c r="A130" s="188" t="s">
        <v>555</v>
      </c>
      <c r="B130" s="377" t="s">
        <v>346</v>
      </c>
      <c r="C130" s="119" t="s">
        <v>4</v>
      </c>
      <c r="D130" s="152" t="s">
        <v>279</v>
      </c>
      <c r="E130" s="196">
        <f>D43+D54+D64+D78+D88+D94+D105+D117</f>
        <v>3591.0881725490199</v>
      </c>
      <c r="G130" s="122"/>
    </row>
    <row r="131" spans="1:8">
      <c r="A131" s="153" t="s">
        <v>257</v>
      </c>
      <c r="B131" s="375" t="s">
        <v>347</v>
      </c>
      <c r="C131" s="123">
        <v>6.9531399999999993E-2</v>
      </c>
      <c r="D131" s="124">
        <f>E130*C131</f>
        <v>249.6933881607749</v>
      </c>
      <c r="G131" s="122"/>
    </row>
    <row r="132" spans="1:8">
      <c r="A132" s="358" t="s">
        <v>259</v>
      </c>
      <c r="B132" s="369" t="s">
        <v>348</v>
      </c>
      <c r="C132" s="182"/>
      <c r="D132" s="197"/>
      <c r="F132" s="198"/>
    </row>
    <row r="133" spans="1:8">
      <c r="A133" s="358"/>
      <c r="B133" s="369" t="s">
        <v>349</v>
      </c>
      <c r="C133" s="182"/>
      <c r="D133" s="124"/>
      <c r="F133" s="199"/>
      <c r="G133" s="122"/>
    </row>
    <row r="134" spans="1:8">
      <c r="A134" s="358"/>
      <c r="B134" s="369" t="s">
        <v>350</v>
      </c>
      <c r="C134" s="182">
        <v>7.5999999999999998E-2</v>
      </c>
      <c r="D134" s="115">
        <f>$D$152*C134</f>
        <v>337.37985112061688</v>
      </c>
      <c r="E134" s="198">
        <f>D152</f>
        <v>4439.2085673765378</v>
      </c>
      <c r="G134" s="122"/>
    </row>
    <row r="135" spans="1:8">
      <c r="A135" s="358"/>
      <c r="B135" s="369" t="s">
        <v>351</v>
      </c>
      <c r="C135" s="182">
        <v>1.6500000000000001E-2</v>
      </c>
      <c r="D135" s="115">
        <f>$D$152*C135</f>
        <v>73.246941361712871</v>
      </c>
      <c r="E135" s="200"/>
      <c r="G135" s="122"/>
    </row>
    <row r="136" spans="1:8">
      <c r="A136" s="358"/>
      <c r="B136" s="369" t="s">
        <v>352</v>
      </c>
      <c r="C136" s="182"/>
      <c r="D136" s="115"/>
    </row>
    <row r="137" spans="1:8">
      <c r="A137" s="358"/>
      <c r="B137" s="369" t="s">
        <v>353</v>
      </c>
      <c r="C137" s="182">
        <v>2.5000000000000001E-2</v>
      </c>
      <c r="D137" s="115">
        <f>$D$152*C137</f>
        <v>110.98021418441346</v>
      </c>
      <c r="G137" s="122"/>
    </row>
    <row r="138" spans="1:8">
      <c r="A138" s="358"/>
      <c r="B138" s="369" t="s">
        <v>354</v>
      </c>
      <c r="C138" s="182"/>
      <c r="D138" s="115"/>
    </row>
    <row r="139" spans="1:8" ht="16.5" thickBot="1">
      <c r="A139" s="358" t="s">
        <v>261</v>
      </c>
      <c r="B139" s="369" t="s">
        <v>355</v>
      </c>
      <c r="C139" s="182">
        <v>0.02</v>
      </c>
      <c r="D139" s="115">
        <f>ROUND(E139*C139,2)</f>
        <v>76.819999999999993</v>
      </c>
      <c r="E139" s="177">
        <f>E130+D131</f>
        <v>3840.7815607097946</v>
      </c>
    </row>
    <row r="140" spans="1:8" ht="33" customHeight="1" thickBot="1">
      <c r="A140" s="492" t="s">
        <v>356</v>
      </c>
      <c r="B140" s="493"/>
      <c r="C140" s="494"/>
      <c r="D140" s="201">
        <f>D131+D134+D135+D137+D139</f>
        <v>848.12039482751811</v>
      </c>
    </row>
    <row r="141" spans="1:8" hidden="1">
      <c r="A141" s="479" t="s">
        <v>357</v>
      </c>
      <c r="B141" s="479"/>
      <c r="C141" s="479"/>
      <c r="D141" s="479"/>
      <c r="E141" s="479"/>
      <c r="F141" s="479"/>
      <c r="G141" s="479"/>
    </row>
    <row r="142" spans="1:8" hidden="1">
      <c r="A142" s="479" t="s">
        <v>358</v>
      </c>
      <c r="B142" s="479"/>
      <c r="C142" s="479"/>
      <c r="D142" s="479"/>
      <c r="E142" s="479"/>
      <c r="F142" s="479"/>
      <c r="G142" s="479"/>
    </row>
    <row r="143" spans="1:8" hidden="1">
      <c r="A143" s="359"/>
    </row>
    <row r="144" spans="1:8" ht="16.5" thickBot="1">
      <c r="A144" s="477" t="s">
        <v>359</v>
      </c>
      <c r="B144" s="477"/>
      <c r="C144" s="477"/>
      <c r="D144" s="477"/>
      <c r="E144" s="477"/>
      <c r="F144" s="477"/>
      <c r="G144" s="477"/>
    </row>
    <row r="145" spans="1:8" ht="32.25" customHeight="1" thickBot="1">
      <c r="A145" s="188"/>
      <c r="B145" s="499" t="s">
        <v>360</v>
      </c>
      <c r="C145" s="499"/>
      <c r="D145" s="125" t="s">
        <v>361</v>
      </c>
    </row>
    <row r="146" spans="1:8" ht="31.5">
      <c r="A146" s="358" t="s">
        <v>257</v>
      </c>
      <c r="B146" s="369" t="s">
        <v>362</v>
      </c>
      <c r="C146" s="114">
        <f t="shared" ref="C146:C151" si="3">D146/$D$152</f>
        <v>0.36385314532643259</v>
      </c>
      <c r="D146" s="124">
        <f>D43</f>
        <v>1615.22</v>
      </c>
    </row>
    <row r="147" spans="1:8" ht="31.5">
      <c r="A147" s="358" t="s">
        <v>259</v>
      </c>
      <c r="B147" s="369" t="s">
        <v>363</v>
      </c>
      <c r="C147" s="114">
        <f t="shared" si="3"/>
        <v>0.13816429753734283</v>
      </c>
      <c r="D147" s="124">
        <f>D54</f>
        <v>613.34013333333337</v>
      </c>
    </row>
    <row r="148" spans="1:8" ht="47.25">
      <c r="A148" s="358" t="s">
        <v>261</v>
      </c>
      <c r="B148" s="369" t="s">
        <v>364</v>
      </c>
      <c r="C148" s="114">
        <f t="shared" si="3"/>
        <v>2.1010060194311928E-2</v>
      </c>
      <c r="D148" s="124">
        <f>D64</f>
        <v>93.268039215686272</v>
      </c>
      <c r="E148" s="198">
        <f>D150+D131+D139</f>
        <v>3917.6015607097947</v>
      </c>
    </row>
    <row r="149" spans="1:8" ht="31.5">
      <c r="A149" s="358" t="s">
        <v>263</v>
      </c>
      <c r="B149" s="369" t="s">
        <v>365</v>
      </c>
      <c r="C149" s="114">
        <f t="shared" si="3"/>
        <v>0.28592033483799595</v>
      </c>
      <c r="D149" s="124">
        <f>D127</f>
        <v>1269.26</v>
      </c>
      <c r="E149" s="202">
        <f>C137+C135+C134</f>
        <v>0.11749999999999999</v>
      </c>
    </row>
    <row r="150" spans="1:8" ht="16.5" customHeight="1">
      <c r="A150" s="117" t="s">
        <v>366</v>
      </c>
      <c r="B150" s="371"/>
      <c r="C150" s="176">
        <f t="shared" si="3"/>
        <v>0.80894783789608338</v>
      </c>
      <c r="D150" s="203">
        <f>SUM(D146:D149)</f>
        <v>3591.0881725490199</v>
      </c>
      <c r="E150" s="202">
        <f>100%-E149</f>
        <v>0.88250000000000006</v>
      </c>
    </row>
    <row r="151" spans="1:8" ht="32.25" thickBot="1">
      <c r="A151" s="358" t="s">
        <v>284</v>
      </c>
      <c r="B151" s="369" t="s">
        <v>367</v>
      </c>
      <c r="C151" s="114">
        <f t="shared" si="3"/>
        <v>0.19105216210391671</v>
      </c>
      <c r="D151" s="124">
        <f>D140</f>
        <v>848.12039482751811</v>
      </c>
      <c r="G151" s="126"/>
    </row>
    <row r="152" spans="1:8" ht="16.5" customHeight="1" thickBot="1">
      <c r="A152" s="495" t="s">
        <v>368</v>
      </c>
      <c r="B152" s="496"/>
      <c r="C152" s="174">
        <f>C151+C150</f>
        <v>1</v>
      </c>
      <c r="D152" s="204">
        <f>(D150+D139+D131)/0.8825</f>
        <v>4439.2085673765378</v>
      </c>
      <c r="E152" s="205"/>
      <c r="F152" s="198">
        <f>D150+D151</f>
        <v>4439.2085673765378</v>
      </c>
      <c r="H152" s="54"/>
    </row>
    <row r="153" spans="1:8" hidden="1">
      <c r="E153" s="205"/>
    </row>
    <row r="154" spans="1:8">
      <c r="A154" s="362"/>
    </row>
  </sheetData>
  <mergeCells count="45">
    <mergeCell ref="A3:D3"/>
    <mergeCell ref="A4:D4"/>
    <mergeCell ref="A6:D6"/>
    <mergeCell ref="A7:D7"/>
    <mergeCell ref="A9:D9"/>
    <mergeCell ref="B11:C11"/>
    <mergeCell ref="A67:G67"/>
    <mergeCell ref="A68:G68"/>
    <mergeCell ref="E53:H53"/>
    <mergeCell ref="G60:H60"/>
    <mergeCell ref="A57:D57"/>
    <mergeCell ref="B28:C28"/>
    <mergeCell ref="B13:C13"/>
    <mergeCell ref="A17:G17"/>
    <mergeCell ref="A18:B18"/>
    <mergeCell ref="A21:G21"/>
    <mergeCell ref="B27:C27"/>
    <mergeCell ref="A78:B78"/>
    <mergeCell ref="A33:E33"/>
    <mergeCell ref="A45:G45"/>
    <mergeCell ref="B52:C52"/>
    <mergeCell ref="A55:D55"/>
    <mergeCell ref="B62:C62"/>
    <mergeCell ref="B63:C63"/>
    <mergeCell ref="A65:G65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B145:C145"/>
    <mergeCell ref="A152:B152"/>
    <mergeCell ref="A127:B127"/>
    <mergeCell ref="A129:G129"/>
    <mergeCell ref="A140:C140"/>
    <mergeCell ref="A141:G141"/>
    <mergeCell ref="A142:G142"/>
    <mergeCell ref="A144:G144"/>
  </mergeCells>
  <printOptions horizontalCentered="1"/>
  <pageMargins left="0" right="0" top="0.98425196850393704" bottom="0" header="0" footer="0"/>
  <pageSetup paperSize="9" scale="97" fitToHeight="3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54"/>
  <sheetViews>
    <sheetView showGridLines="0" view="pageBreakPreview" topLeftCell="A132" zoomScale="75" zoomScaleSheetLayoutView="75" workbookViewId="0">
      <selection activeCell="E53" sqref="E53:H53"/>
    </sheetView>
  </sheetViews>
  <sheetFormatPr defaultRowHeight="15.75"/>
  <cols>
    <col min="1" max="1" width="9.28515625" style="129" customWidth="1"/>
    <col min="2" max="2" width="39.85546875" style="129" customWidth="1"/>
    <col min="3" max="3" width="18.28515625" style="129" customWidth="1"/>
    <col min="4" max="4" width="23.85546875" style="129" customWidth="1"/>
    <col min="5" max="5" width="16" style="129" bestFit="1" customWidth="1"/>
    <col min="6" max="6" width="30.7109375" style="129" customWidth="1"/>
    <col min="7" max="7" width="15.7109375" style="109" bestFit="1" customWidth="1"/>
    <col min="8" max="8" width="13.140625" style="52" bestFit="1" customWidth="1"/>
    <col min="9" max="249" width="8.85546875" style="52"/>
    <col min="250" max="250" width="9.28515625" style="52" customWidth="1"/>
    <col min="251" max="251" width="39.85546875" style="52" customWidth="1"/>
    <col min="252" max="252" width="18.28515625" style="52" customWidth="1"/>
    <col min="253" max="253" width="23.85546875" style="52" customWidth="1"/>
    <col min="254" max="254" width="16" style="52" bestFit="1" customWidth="1"/>
    <col min="255" max="255" width="13.7109375" style="52" bestFit="1" customWidth="1"/>
    <col min="256" max="256" width="15.7109375" style="52" bestFit="1" customWidth="1"/>
    <col min="257" max="257" width="13.140625" style="52" bestFit="1" customWidth="1"/>
    <col min="258" max="258" width="11.85546875" style="52" bestFit="1" customWidth="1"/>
    <col min="259" max="259" width="12.85546875" style="52" bestFit="1" customWidth="1"/>
    <col min="260" max="505" width="8.85546875" style="52"/>
    <col min="506" max="506" width="9.28515625" style="52" customWidth="1"/>
    <col min="507" max="507" width="39.85546875" style="52" customWidth="1"/>
    <col min="508" max="508" width="18.28515625" style="52" customWidth="1"/>
    <col min="509" max="509" width="23.85546875" style="52" customWidth="1"/>
    <col min="510" max="510" width="16" style="52" bestFit="1" customWidth="1"/>
    <col min="511" max="511" width="13.7109375" style="52" bestFit="1" customWidth="1"/>
    <col min="512" max="512" width="15.7109375" style="52" bestFit="1" customWidth="1"/>
    <col min="513" max="513" width="13.140625" style="52" bestFit="1" customWidth="1"/>
    <col min="514" max="514" width="11.85546875" style="52" bestFit="1" customWidth="1"/>
    <col min="515" max="515" width="12.85546875" style="52" bestFit="1" customWidth="1"/>
    <col min="516" max="761" width="8.85546875" style="52"/>
    <col min="762" max="762" width="9.28515625" style="52" customWidth="1"/>
    <col min="763" max="763" width="39.85546875" style="52" customWidth="1"/>
    <col min="764" max="764" width="18.28515625" style="52" customWidth="1"/>
    <col min="765" max="765" width="23.85546875" style="52" customWidth="1"/>
    <col min="766" max="766" width="16" style="52" bestFit="1" customWidth="1"/>
    <col min="767" max="767" width="13.7109375" style="52" bestFit="1" customWidth="1"/>
    <col min="768" max="768" width="15.7109375" style="52" bestFit="1" customWidth="1"/>
    <col min="769" max="769" width="13.140625" style="52" bestFit="1" customWidth="1"/>
    <col min="770" max="770" width="11.85546875" style="52" bestFit="1" customWidth="1"/>
    <col min="771" max="771" width="12.85546875" style="52" bestFit="1" customWidth="1"/>
    <col min="772" max="1017" width="8.85546875" style="52"/>
    <col min="1018" max="1018" width="9.28515625" style="52" customWidth="1"/>
    <col min="1019" max="1019" width="39.85546875" style="52" customWidth="1"/>
    <col min="1020" max="1020" width="18.28515625" style="52" customWidth="1"/>
    <col min="1021" max="1021" width="23.85546875" style="52" customWidth="1"/>
    <col min="1022" max="1022" width="16" style="52" bestFit="1" customWidth="1"/>
    <col min="1023" max="1023" width="13.7109375" style="52" bestFit="1" customWidth="1"/>
    <col min="1024" max="1024" width="15.7109375" style="52" bestFit="1" customWidth="1"/>
    <col min="1025" max="1025" width="13.140625" style="52" bestFit="1" customWidth="1"/>
    <col min="1026" max="1026" width="11.85546875" style="52" bestFit="1" customWidth="1"/>
    <col min="1027" max="1027" width="12.85546875" style="52" bestFit="1" customWidth="1"/>
    <col min="1028" max="1273" width="8.85546875" style="52"/>
    <col min="1274" max="1274" width="9.28515625" style="52" customWidth="1"/>
    <col min="1275" max="1275" width="39.85546875" style="52" customWidth="1"/>
    <col min="1276" max="1276" width="18.28515625" style="52" customWidth="1"/>
    <col min="1277" max="1277" width="23.85546875" style="52" customWidth="1"/>
    <col min="1278" max="1278" width="16" style="52" bestFit="1" customWidth="1"/>
    <col min="1279" max="1279" width="13.7109375" style="52" bestFit="1" customWidth="1"/>
    <col min="1280" max="1280" width="15.7109375" style="52" bestFit="1" customWidth="1"/>
    <col min="1281" max="1281" width="13.140625" style="52" bestFit="1" customWidth="1"/>
    <col min="1282" max="1282" width="11.85546875" style="52" bestFit="1" customWidth="1"/>
    <col min="1283" max="1283" width="12.85546875" style="52" bestFit="1" customWidth="1"/>
    <col min="1284" max="1529" width="8.85546875" style="52"/>
    <col min="1530" max="1530" width="9.28515625" style="52" customWidth="1"/>
    <col min="1531" max="1531" width="39.85546875" style="52" customWidth="1"/>
    <col min="1532" max="1532" width="18.28515625" style="52" customWidth="1"/>
    <col min="1533" max="1533" width="23.85546875" style="52" customWidth="1"/>
    <col min="1534" max="1534" width="16" style="52" bestFit="1" customWidth="1"/>
    <col min="1535" max="1535" width="13.7109375" style="52" bestFit="1" customWidth="1"/>
    <col min="1536" max="1536" width="15.7109375" style="52" bestFit="1" customWidth="1"/>
    <col min="1537" max="1537" width="13.140625" style="52" bestFit="1" customWidth="1"/>
    <col min="1538" max="1538" width="11.85546875" style="52" bestFit="1" customWidth="1"/>
    <col min="1539" max="1539" width="12.85546875" style="52" bestFit="1" customWidth="1"/>
    <col min="1540" max="1785" width="8.85546875" style="52"/>
    <col min="1786" max="1786" width="9.28515625" style="52" customWidth="1"/>
    <col min="1787" max="1787" width="39.85546875" style="52" customWidth="1"/>
    <col min="1788" max="1788" width="18.28515625" style="52" customWidth="1"/>
    <col min="1789" max="1789" width="23.85546875" style="52" customWidth="1"/>
    <col min="1790" max="1790" width="16" style="52" bestFit="1" customWidth="1"/>
    <col min="1791" max="1791" width="13.7109375" style="52" bestFit="1" customWidth="1"/>
    <col min="1792" max="1792" width="15.7109375" style="52" bestFit="1" customWidth="1"/>
    <col min="1793" max="1793" width="13.140625" style="52" bestFit="1" customWidth="1"/>
    <col min="1794" max="1794" width="11.85546875" style="52" bestFit="1" customWidth="1"/>
    <col min="1795" max="1795" width="12.85546875" style="52" bestFit="1" customWidth="1"/>
    <col min="1796" max="2041" width="8.85546875" style="52"/>
    <col min="2042" max="2042" width="9.28515625" style="52" customWidth="1"/>
    <col min="2043" max="2043" width="39.85546875" style="52" customWidth="1"/>
    <col min="2044" max="2044" width="18.28515625" style="52" customWidth="1"/>
    <col min="2045" max="2045" width="23.85546875" style="52" customWidth="1"/>
    <col min="2046" max="2046" width="16" style="52" bestFit="1" customWidth="1"/>
    <col min="2047" max="2047" width="13.7109375" style="52" bestFit="1" customWidth="1"/>
    <col min="2048" max="2048" width="15.7109375" style="52" bestFit="1" customWidth="1"/>
    <col min="2049" max="2049" width="13.140625" style="52" bestFit="1" customWidth="1"/>
    <col min="2050" max="2050" width="11.85546875" style="52" bestFit="1" customWidth="1"/>
    <col min="2051" max="2051" width="12.85546875" style="52" bestFit="1" customWidth="1"/>
    <col min="2052" max="2297" width="8.85546875" style="52"/>
    <col min="2298" max="2298" width="9.28515625" style="52" customWidth="1"/>
    <col min="2299" max="2299" width="39.85546875" style="52" customWidth="1"/>
    <col min="2300" max="2300" width="18.28515625" style="52" customWidth="1"/>
    <col min="2301" max="2301" width="23.85546875" style="52" customWidth="1"/>
    <col min="2302" max="2302" width="16" style="52" bestFit="1" customWidth="1"/>
    <col min="2303" max="2303" width="13.7109375" style="52" bestFit="1" customWidth="1"/>
    <col min="2304" max="2304" width="15.7109375" style="52" bestFit="1" customWidth="1"/>
    <col min="2305" max="2305" width="13.140625" style="52" bestFit="1" customWidth="1"/>
    <col min="2306" max="2306" width="11.85546875" style="52" bestFit="1" customWidth="1"/>
    <col min="2307" max="2307" width="12.85546875" style="52" bestFit="1" customWidth="1"/>
    <col min="2308" max="2553" width="8.85546875" style="52"/>
    <col min="2554" max="2554" width="9.28515625" style="52" customWidth="1"/>
    <col min="2555" max="2555" width="39.85546875" style="52" customWidth="1"/>
    <col min="2556" max="2556" width="18.28515625" style="52" customWidth="1"/>
    <col min="2557" max="2557" width="23.85546875" style="52" customWidth="1"/>
    <col min="2558" max="2558" width="16" style="52" bestFit="1" customWidth="1"/>
    <col min="2559" max="2559" width="13.7109375" style="52" bestFit="1" customWidth="1"/>
    <col min="2560" max="2560" width="15.7109375" style="52" bestFit="1" customWidth="1"/>
    <col min="2561" max="2561" width="13.140625" style="52" bestFit="1" customWidth="1"/>
    <col min="2562" max="2562" width="11.85546875" style="52" bestFit="1" customWidth="1"/>
    <col min="2563" max="2563" width="12.85546875" style="52" bestFit="1" customWidth="1"/>
    <col min="2564" max="2809" width="8.85546875" style="52"/>
    <col min="2810" max="2810" width="9.28515625" style="52" customWidth="1"/>
    <col min="2811" max="2811" width="39.85546875" style="52" customWidth="1"/>
    <col min="2812" max="2812" width="18.28515625" style="52" customWidth="1"/>
    <col min="2813" max="2813" width="23.85546875" style="52" customWidth="1"/>
    <col min="2814" max="2814" width="16" style="52" bestFit="1" customWidth="1"/>
    <col min="2815" max="2815" width="13.7109375" style="52" bestFit="1" customWidth="1"/>
    <col min="2816" max="2816" width="15.7109375" style="52" bestFit="1" customWidth="1"/>
    <col min="2817" max="2817" width="13.140625" style="52" bestFit="1" customWidth="1"/>
    <col min="2818" max="2818" width="11.85546875" style="52" bestFit="1" customWidth="1"/>
    <col min="2819" max="2819" width="12.85546875" style="52" bestFit="1" customWidth="1"/>
    <col min="2820" max="3065" width="8.85546875" style="52"/>
    <col min="3066" max="3066" width="9.28515625" style="52" customWidth="1"/>
    <col min="3067" max="3067" width="39.85546875" style="52" customWidth="1"/>
    <col min="3068" max="3068" width="18.28515625" style="52" customWidth="1"/>
    <col min="3069" max="3069" width="23.85546875" style="52" customWidth="1"/>
    <col min="3070" max="3070" width="16" style="52" bestFit="1" customWidth="1"/>
    <col min="3071" max="3071" width="13.7109375" style="52" bestFit="1" customWidth="1"/>
    <col min="3072" max="3072" width="15.7109375" style="52" bestFit="1" customWidth="1"/>
    <col min="3073" max="3073" width="13.140625" style="52" bestFit="1" customWidth="1"/>
    <col min="3074" max="3074" width="11.85546875" style="52" bestFit="1" customWidth="1"/>
    <col min="3075" max="3075" width="12.85546875" style="52" bestFit="1" customWidth="1"/>
    <col min="3076" max="3321" width="8.85546875" style="52"/>
    <col min="3322" max="3322" width="9.28515625" style="52" customWidth="1"/>
    <col min="3323" max="3323" width="39.85546875" style="52" customWidth="1"/>
    <col min="3324" max="3324" width="18.28515625" style="52" customWidth="1"/>
    <col min="3325" max="3325" width="23.85546875" style="52" customWidth="1"/>
    <col min="3326" max="3326" width="16" style="52" bestFit="1" customWidth="1"/>
    <col min="3327" max="3327" width="13.7109375" style="52" bestFit="1" customWidth="1"/>
    <col min="3328" max="3328" width="15.7109375" style="52" bestFit="1" customWidth="1"/>
    <col min="3329" max="3329" width="13.140625" style="52" bestFit="1" customWidth="1"/>
    <col min="3330" max="3330" width="11.85546875" style="52" bestFit="1" customWidth="1"/>
    <col min="3331" max="3331" width="12.85546875" style="52" bestFit="1" customWidth="1"/>
    <col min="3332" max="3577" width="8.85546875" style="52"/>
    <col min="3578" max="3578" width="9.28515625" style="52" customWidth="1"/>
    <col min="3579" max="3579" width="39.85546875" style="52" customWidth="1"/>
    <col min="3580" max="3580" width="18.28515625" style="52" customWidth="1"/>
    <col min="3581" max="3581" width="23.85546875" style="52" customWidth="1"/>
    <col min="3582" max="3582" width="16" style="52" bestFit="1" customWidth="1"/>
    <col min="3583" max="3583" width="13.7109375" style="52" bestFit="1" customWidth="1"/>
    <col min="3584" max="3584" width="15.7109375" style="52" bestFit="1" customWidth="1"/>
    <col min="3585" max="3585" width="13.140625" style="52" bestFit="1" customWidth="1"/>
    <col min="3586" max="3586" width="11.85546875" style="52" bestFit="1" customWidth="1"/>
    <col min="3587" max="3587" width="12.85546875" style="52" bestFit="1" customWidth="1"/>
    <col min="3588" max="3833" width="8.85546875" style="52"/>
    <col min="3834" max="3834" width="9.28515625" style="52" customWidth="1"/>
    <col min="3835" max="3835" width="39.85546875" style="52" customWidth="1"/>
    <col min="3836" max="3836" width="18.28515625" style="52" customWidth="1"/>
    <col min="3837" max="3837" width="23.85546875" style="52" customWidth="1"/>
    <col min="3838" max="3838" width="16" style="52" bestFit="1" customWidth="1"/>
    <col min="3839" max="3839" width="13.7109375" style="52" bestFit="1" customWidth="1"/>
    <col min="3840" max="3840" width="15.7109375" style="52" bestFit="1" customWidth="1"/>
    <col min="3841" max="3841" width="13.140625" style="52" bestFit="1" customWidth="1"/>
    <col min="3842" max="3842" width="11.85546875" style="52" bestFit="1" customWidth="1"/>
    <col min="3843" max="3843" width="12.85546875" style="52" bestFit="1" customWidth="1"/>
    <col min="3844" max="4089" width="8.85546875" style="52"/>
    <col min="4090" max="4090" width="9.28515625" style="52" customWidth="1"/>
    <col min="4091" max="4091" width="39.85546875" style="52" customWidth="1"/>
    <col min="4092" max="4092" width="18.28515625" style="52" customWidth="1"/>
    <col min="4093" max="4093" width="23.85546875" style="52" customWidth="1"/>
    <col min="4094" max="4094" width="16" style="52" bestFit="1" customWidth="1"/>
    <col min="4095" max="4095" width="13.7109375" style="52" bestFit="1" customWidth="1"/>
    <col min="4096" max="4096" width="15.7109375" style="52" bestFit="1" customWidth="1"/>
    <col min="4097" max="4097" width="13.140625" style="52" bestFit="1" customWidth="1"/>
    <col min="4098" max="4098" width="11.85546875" style="52" bestFit="1" customWidth="1"/>
    <col min="4099" max="4099" width="12.85546875" style="52" bestFit="1" customWidth="1"/>
    <col min="4100" max="4345" width="8.85546875" style="52"/>
    <col min="4346" max="4346" width="9.28515625" style="52" customWidth="1"/>
    <col min="4347" max="4347" width="39.85546875" style="52" customWidth="1"/>
    <col min="4348" max="4348" width="18.28515625" style="52" customWidth="1"/>
    <col min="4349" max="4349" width="23.85546875" style="52" customWidth="1"/>
    <col min="4350" max="4350" width="16" style="52" bestFit="1" customWidth="1"/>
    <col min="4351" max="4351" width="13.7109375" style="52" bestFit="1" customWidth="1"/>
    <col min="4352" max="4352" width="15.7109375" style="52" bestFit="1" customWidth="1"/>
    <col min="4353" max="4353" width="13.140625" style="52" bestFit="1" customWidth="1"/>
    <col min="4354" max="4354" width="11.85546875" style="52" bestFit="1" customWidth="1"/>
    <col min="4355" max="4355" width="12.85546875" style="52" bestFit="1" customWidth="1"/>
    <col min="4356" max="4601" width="8.85546875" style="52"/>
    <col min="4602" max="4602" width="9.28515625" style="52" customWidth="1"/>
    <col min="4603" max="4603" width="39.85546875" style="52" customWidth="1"/>
    <col min="4604" max="4604" width="18.28515625" style="52" customWidth="1"/>
    <col min="4605" max="4605" width="23.85546875" style="52" customWidth="1"/>
    <col min="4606" max="4606" width="16" style="52" bestFit="1" customWidth="1"/>
    <col min="4607" max="4607" width="13.7109375" style="52" bestFit="1" customWidth="1"/>
    <col min="4608" max="4608" width="15.7109375" style="52" bestFit="1" customWidth="1"/>
    <col min="4609" max="4609" width="13.140625" style="52" bestFit="1" customWidth="1"/>
    <col min="4610" max="4610" width="11.85546875" style="52" bestFit="1" customWidth="1"/>
    <col min="4611" max="4611" width="12.85546875" style="52" bestFit="1" customWidth="1"/>
    <col min="4612" max="4857" width="8.85546875" style="52"/>
    <col min="4858" max="4858" width="9.28515625" style="52" customWidth="1"/>
    <col min="4859" max="4859" width="39.85546875" style="52" customWidth="1"/>
    <col min="4860" max="4860" width="18.28515625" style="52" customWidth="1"/>
    <col min="4861" max="4861" width="23.85546875" style="52" customWidth="1"/>
    <col min="4862" max="4862" width="16" style="52" bestFit="1" customWidth="1"/>
    <col min="4863" max="4863" width="13.7109375" style="52" bestFit="1" customWidth="1"/>
    <col min="4864" max="4864" width="15.7109375" style="52" bestFit="1" customWidth="1"/>
    <col min="4865" max="4865" width="13.140625" style="52" bestFit="1" customWidth="1"/>
    <col min="4866" max="4866" width="11.85546875" style="52" bestFit="1" customWidth="1"/>
    <col min="4867" max="4867" width="12.85546875" style="52" bestFit="1" customWidth="1"/>
    <col min="4868" max="5113" width="8.85546875" style="52"/>
    <col min="5114" max="5114" width="9.28515625" style="52" customWidth="1"/>
    <col min="5115" max="5115" width="39.85546875" style="52" customWidth="1"/>
    <col min="5116" max="5116" width="18.28515625" style="52" customWidth="1"/>
    <col min="5117" max="5117" width="23.85546875" style="52" customWidth="1"/>
    <col min="5118" max="5118" width="16" style="52" bestFit="1" customWidth="1"/>
    <col min="5119" max="5119" width="13.7109375" style="52" bestFit="1" customWidth="1"/>
    <col min="5120" max="5120" width="15.7109375" style="52" bestFit="1" customWidth="1"/>
    <col min="5121" max="5121" width="13.140625" style="52" bestFit="1" customWidth="1"/>
    <col min="5122" max="5122" width="11.85546875" style="52" bestFit="1" customWidth="1"/>
    <col min="5123" max="5123" width="12.85546875" style="52" bestFit="1" customWidth="1"/>
    <col min="5124" max="5369" width="8.85546875" style="52"/>
    <col min="5370" max="5370" width="9.28515625" style="52" customWidth="1"/>
    <col min="5371" max="5371" width="39.85546875" style="52" customWidth="1"/>
    <col min="5372" max="5372" width="18.28515625" style="52" customWidth="1"/>
    <col min="5373" max="5373" width="23.85546875" style="52" customWidth="1"/>
    <col min="5374" max="5374" width="16" style="52" bestFit="1" customWidth="1"/>
    <col min="5375" max="5375" width="13.7109375" style="52" bestFit="1" customWidth="1"/>
    <col min="5376" max="5376" width="15.7109375" style="52" bestFit="1" customWidth="1"/>
    <col min="5377" max="5377" width="13.140625" style="52" bestFit="1" customWidth="1"/>
    <col min="5378" max="5378" width="11.85546875" style="52" bestFit="1" customWidth="1"/>
    <col min="5379" max="5379" width="12.85546875" style="52" bestFit="1" customWidth="1"/>
    <col min="5380" max="5625" width="8.85546875" style="52"/>
    <col min="5626" max="5626" width="9.28515625" style="52" customWidth="1"/>
    <col min="5627" max="5627" width="39.85546875" style="52" customWidth="1"/>
    <col min="5628" max="5628" width="18.28515625" style="52" customWidth="1"/>
    <col min="5629" max="5629" width="23.85546875" style="52" customWidth="1"/>
    <col min="5630" max="5630" width="16" style="52" bestFit="1" customWidth="1"/>
    <col min="5631" max="5631" width="13.7109375" style="52" bestFit="1" customWidth="1"/>
    <col min="5632" max="5632" width="15.7109375" style="52" bestFit="1" customWidth="1"/>
    <col min="5633" max="5633" width="13.140625" style="52" bestFit="1" customWidth="1"/>
    <col min="5634" max="5634" width="11.85546875" style="52" bestFit="1" customWidth="1"/>
    <col min="5635" max="5635" width="12.85546875" style="52" bestFit="1" customWidth="1"/>
    <col min="5636" max="5881" width="8.85546875" style="52"/>
    <col min="5882" max="5882" width="9.28515625" style="52" customWidth="1"/>
    <col min="5883" max="5883" width="39.85546875" style="52" customWidth="1"/>
    <col min="5884" max="5884" width="18.28515625" style="52" customWidth="1"/>
    <col min="5885" max="5885" width="23.85546875" style="52" customWidth="1"/>
    <col min="5886" max="5886" width="16" style="52" bestFit="1" customWidth="1"/>
    <col min="5887" max="5887" width="13.7109375" style="52" bestFit="1" customWidth="1"/>
    <col min="5888" max="5888" width="15.7109375" style="52" bestFit="1" customWidth="1"/>
    <col min="5889" max="5889" width="13.140625" style="52" bestFit="1" customWidth="1"/>
    <col min="5890" max="5890" width="11.85546875" style="52" bestFit="1" customWidth="1"/>
    <col min="5891" max="5891" width="12.85546875" style="52" bestFit="1" customWidth="1"/>
    <col min="5892" max="6137" width="8.85546875" style="52"/>
    <col min="6138" max="6138" width="9.28515625" style="52" customWidth="1"/>
    <col min="6139" max="6139" width="39.85546875" style="52" customWidth="1"/>
    <col min="6140" max="6140" width="18.28515625" style="52" customWidth="1"/>
    <col min="6141" max="6141" width="23.85546875" style="52" customWidth="1"/>
    <col min="6142" max="6142" width="16" style="52" bestFit="1" customWidth="1"/>
    <col min="6143" max="6143" width="13.7109375" style="52" bestFit="1" customWidth="1"/>
    <col min="6144" max="6144" width="15.7109375" style="52" bestFit="1" customWidth="1"/>
    <col min="6145" max="6145" width="13.140625" style="52" bestFit="1" customWidth="1"/>
    <col min="6146" max="6146" width="11.85546875" style="52" bestFit="1" customWidth="1"/>
    <col min="6147" max="6147" width="12.85546875" style="52" bestFit="1" customWidth="1"/>
    <col min="6148" max="6393" width="8.85546875" style="52"/>
    <col min="6394" max="6394" width="9.28515625" style="52" customWidth="1"/>
    <col min="6395" max="6395" width="39.85546875" style="52" customWidth="1"/>
    <col min="6396" max="6396" width="18.28515625" style="52" customWidth="1"/>
    <col min="6397" max="6397" width="23.85546875" style="52" customWidth="1"/>
    <col min="6398" max="6398" width="16" style="52" bestFit="1" customWidth="1"/>
    <col min="6399" max="6399" width="13.7109375" style="52" bestFit="1" customWidth="1"/>
    <col min="6400" max="6400" width="15.7109375" style="52" bestFit="1" customWidth="1"/>
    <col min="6401" max="6401" width="13.140625" style="52" bestFit="1" customWidth="1"/>
    <col min="6402" max="6402" width="11.85546875" style="52" bestFit="1" customWidth="1"/>
    <col min="6403" max="6403" width="12.85546875" style="52" bestFit="1" customWidth="1"/>
    <col min="6404" max="6649" width="8.85546875" style="52"/>
    <col min="6650" max="6650" width="9.28515625" style="52" customWidth="1"/>
    <col min="6651" max="6651" width="39.85546875" style="52" customWidth="1"/>
    <col min="6652" max="6652" width="18.28515625" style="52" customWidth="1"/>
    <col min="6653" max="6653" width="23.85546875" style="52" customWidth="1"/>
    <col min="6654" max="6654" width="16" style="52" bestFit="1" customWidth="1"/>
    <col min="6655" max="6655" width="13.7109375" style="52" bestFit="1" customWidth="1"/>
    <col min="6656" max="6656" width="15.7109375" style="52" bestFit="1" customWidth="1"/>
    <col min="6657" max="6657" width="13.140625" style="52" bestFit="1" customWidth="1"/>
    <col min="6658" max="6658" width="11.85546875" style="52" bestFit="1" customWidth="1"/>
    <col min="6659" max="6659" width="12.85546875" style="52" bestFit="1" customWidth="1"/>
    <col min="6660" max="6905" width="8.85546875" style="52"/>
    <col min="6906" max="6906" width="9.28515625" style="52" customWidth="1"/>
    <col min="6907" max="6907" width="39.85546875" style="52" customWidth="1"/>
    <col min="6908" max="6908" width="18.28515625" style="52" customWidth="1"/>
    <col min="6909" max="6909" width="23.85546875" style="52" customWidth="1"/>
    <col min="6910" max="6910" width="16" style="52" bestFit="1" customWidth="1"/>
    <col min="6911" max="6911" width="13.7109375" style="52" bestFit="1" customWidth="1"/>
    <col min="6912" max="6912" width="15.7109375" style="52" bestFit="1" customWidth="1"/>
    <col min="6913" max="6913" width="13.140625" style="52" bestFit="1" customWidth="1"/>
    <col min="6914" max="6914" width="11.85546875" style="52" bestFit="1" customWidth="1"/>
    <col min="6915" max="6915" width="12.85546875" style="52" bestFit="1" customWidth="1"/>
    <col min="6916" max="7161" width="8.85546875" style="52"/>
    <col min="7162" max="7162" width="9.28515625" style="52" customWidth="1"/>
    <col min="7163" max="7163" width="39.85546875" style="52" customWidth="1"/>
    <col min="7164" max="7164" width="18.28515625" style="52" customWidth="1"/>
    <col min="7165" max="7165" width="23.85546875" style="52" customWidth="1"/>
    <col min="7166" max="7166" width="16" style="52" bestFit="1" customWidth="1"/>
    <col min="7167" max="7167" width="13.7109375" style="52" bestFit="1" customWidth="1"/>
    <col min="7168" max="7168" width="15.7109375" style="52" bestFit="1" customWidth="1"/>
    <col min="7169" max="7169" width="13.140625" style="52" bestFit="1" customWidth="1"/>
    <col min="7170" max="7170" width="11.85546875" style="52" bestFit="1" customWidth="1"/>
    <col min="7171" max="7171" width="12.85546875" style="52" bestFit="1" customWidth="1"/>
    <col min="7172" max="7417" width="8.85546875" style="52"/>
    <col min="7418" max="7418" width="9.28515625" style="52" customWidth="1"/>
    <col min="7419" max="7419" width="39.85546875" style="52" customWidth="1"/>
    <col min="7420" max="7420" width="18.28515625" style="52" customWidth="1"/>
    <col min="7421" max="7421" width="23.85546875" style="52" customWidth="1"/>
    <col min="7422" max="7422" width="16" style="52" bestFit="1" customWidth="1"/>
    <col min="7423" max="7423" width="13.7109375" style="52" bestFit="1" customWidth="1"/>
    <col min="7424" max="7424" width="15.7109375" style="52" bestFit="1" customWidth="1"/>
    <col min="7425" max="7425" width="13.140625" style="52" bestFit="1" customWidth="1"/>
    <col min="7426" max="7426" width="11.85546875" style="52" bestFit="1" customWidth="1"/>
    <col min="7427" max="7427" width="12.85546875" style="52" bestFit="1" customWidth="1"/>
    <col min="7428" max="7673" width="8.85546875" style="52"/>
    <col min="7674" max="7674" width="9.28515625" style="52" customWidth="1"/>
    <col min="7675" max="7675" width="39.85546875" style="52" customWidth="1"/>
    <col min="7676" max="7676" width="18.28515625" style="52" customWidth="1"/>
    <col min="7677" max="7677" width="23.85546875" style="52" customWidth="1"/>
    <col min="7678" max="7678" width="16" style="52" bestFit="1" customWidth="1"/>
    <col min="7679" max="7679" width="13.7109375" style="52" bestFit="1" customWidth="1"/>
    <col min="7680" max="7680" width="15.7109375" style="52" bestFit="1" customWidth="1"/>
    <col min="7681" max="7681" width="13.140625" style="52" bestFit="1" customWidth="1"/>
    <col min="7682" max="7682" width="11.85546875" style="52" bestFit="1" customWidth="1"/>
    <col min="7683" max="7683" width="12.85546875" style="52" bestFit="1" customWidth="1"/>
    <col min="7684" max="7929" width="8.85546875" style="52"/>
    <col min="7930" max="7930" width="9.28515625" style="52" customWidth="1"/>
    <col min="7931" max="7931" width="39.85546875" style="52" customWidth="1"/>
    <col min="7932" max="7932" width="18.28515625" style="52" customWidth="1"/>
    <col min="7933" max="7933" width="23.85546875" style="52" customWidth="1"/>
    <col min="7934" max="7934" width="16" style="52" bestFit="1" customWidth="1"/>
    <col min="7935" max="7935" width="13.7109375" style="52" bestFit="1" customWidth="1"/>
    <col min="7936" max="7936" width="15.7109375" style="52" bestFit="1" customWidth="1"/>
    <col min="7937" max="7937" width="13.140625" style="52" bestFit="1" customWidth="1"/>
    <col min="7938" max="7938" width="11.85546875" style="52" bestFit="1" customWidth="1"/>
    <col min="7939" max="7939" width="12.85546875" style="52" bestFit="1" customWidth="1"/>
    <col min="7940" max="8185" width="8.85546875" style="52"/>
    <col min="8186" max="8186" width="9.28515625" style="52" customWidth="1"/>
    <col min="8187" max="8187" width="39.85546875" style="52" customWidth="1"/>
    <col min="8188" max="8188" width="18.28515625" style="52" customWidth="1"/>
    <col min="8189" max="8189" width="23.85546875" style="52" customWidth="1"/>
    <col min="8190" max="8190" width="16" style="52" bestFit="1" customWidth="1"/>
    <col min="8191" max="8191" width="13.7109375" style="52" bestFit="1" customWidth="1"/>
    <col min="8192" max="8192" width="15.7109375" style="52" bestFit="1" customWidth="1"/>
    <col min="8193" max="8193" width="13.140625" style="52" bestFit="1" customWidth="1"/>
    <col min="8194" max="8194" width="11.85546875" style="52" bestFit="1" customWidth="1"/>
    <col min="8195" max="8195" width="12.85546875" style="52" bestFit="1" customWidth="1"/>
    <col min="8196" max="8441" width="8.85546875" style="52"/>
    <col min="8442" max="8442" width="9.28515625" style="52" customWidth="1"/>
    <col min="8443" max="8443" width="39.85546875" style="52" customWidth="1"/>
    <col min="8444" max="8444" width="18.28515625" style="52" customWidth="1"/>
    <col min="8445" max="8445" width="23.85546875" style="52" customWidth="1"/>
    <col min="8446" max="8446" width="16" style="52" bestFit="1" customWidth="1"/>
    <col min="8447" max="8447" width="13.7109375" style="52" bestFit="1" customWidth="1"/>
    <col min="8448" max="8448" width="15.7109375" style="52" bestFit="1" customWidth="1"/>
    <col min="8449" max="8449" width="13.140625" style="52" bestFit="1" customWidth="1"/>
    <col min="8450" max="8450" width="11.85546875" style="52" bestFit="1" customWidth="1"/>
    <col min="8451" max="8451" width="12.85546875" style="52" bestFit="1" customWidth="1"/>
    <col min="8452" max="8697" width="8.85546875" style="52"/>
    <col min="8698" max="8698" width="9.28515625" style="52" customWidth="1"/>
    <col min="8699" max="8699" width="39.85546875" style="52" customWidth="1"/>
    <col min="8700" max="8700" width="18.28515625" style="52" customWidth="1"/>
    <col min="8701" max="8701" width="23.85546875" style="52" customWidth="1"/>
    <col min="8702" max="8702" width="16" style="52" bestFit="1" customWidth="1"/>
    <col min="8703" max="8703" width="13.7109375" style="52" bestFit="1" customWidth="1"/>
    <col min="8704" max="8704" width="15.7109375" style="52" bestFit="1" customWidth="1"/>
    <col min="8705" max="8705" width="13.140625" style="52" bestFit="1" customWidth="1"/>
    <col min="8706" max="8706" width="11.85546875" style="52" bestFit="1" customWidth="1"/>
    <col min="8707" max="8707" width="12.85546875" style="52" bestFit="1" customWidth="1"/>
    <col min="8708" max="8953" width="8.85546875" style="52"/>
    <col min="8954" max="8954" width="9.28515625" style="52" customWidth="1"/>
    <col min="8955" max="8955" width="39.85546875" style="52" customWidth="1"/>
    <col min="8956" max="8956" width="18.28515625" style="52" customWidth="1"/>
    <col min="8957" max="8957" width="23.85546875" style="52" customWidth="1"/>
    <col min="8958" max="8958" width="16" style="52" bestFit="1" customWidth="1"/>
    <col min="8959" max="8959" width="13.7109375" style="52" bestFit="1" customWidth="1"/>
    <col min="8960" max="8960" width="15.7109375" style="52" bestFit="1" customWidth="1"/>
    <col min="8961" max="8961" width="13.140625" style="52" bestFit="1" customWidth="1"/>
    <col min="8962" max="8962" width="11.85546875" style="52" bestFit="1" customWidth="1"/>
    <col min="8963" max="8963" width="12.85546875" style="52" bestFit="1" customWidth="1"/>
    <col min="8964" max="9209" width="8.85546875" style="52"/>
    <col min="9210" max="9210" width="9.28515625" style="52" customWidth="1"/>
    <col min="9211" max="9211" width="39.85546875" style="52" customWidth="1"/>
    <col min="9212" max="9212" width="18.28515625" style="52" customWidth="1"/>
    <col min="9213" max="9213" width="23.85546875" style="52" customWidth="1"/>
    <col min="9214" max="9214" width="16" style="52" bestFit="1" customWidth="1"/>
    <col min="9215" max="9215" width="13.7109375" style="52" bestFit="1" customWidth="1"/>
    <col min="9216" max="9216" width="15.7109375" style="52" bestFit="1" customWidth="1"/>
    <col min="9217" max="9217" width="13.140625" style="52" bestFit="1" customWidth="1"/>
    <col min="9218" max="9218" width="11.85546875" style="52" bestFit="1" customWidth="1"/>
    <col min="9219" max="9219" width="12.85546875" style="52" bestFit="1" customWidth="1"/>
    <col min="9220" max="9465" width="8.85546875" style="52"/>
    <col min="9466" max="9466" width="9.28515625" style="52" customWidth="1"/>
    <col min="9467" max="9467" width="39.85546875" style="52" customWidth="1"/>
    <col min="9468" max="9468" width="18.28515625" style="52" customWidth="1"/>
    <col min="9469" max="9469" width="23.85546875" style="52" customWidth="1"/>
    <col min="9470" max="9470" width="16" style="52" bestFit="1" customWidth="1"/>
    <col min="9471" max="9471" width="13.7109375" style="52" bestFit="1" customWidth="1"/>
    <col min="9472" max="9472" width="15.7109375" style="52" bestFit="1" customWidth="1"/>
    <col min="9473" max="9473" width="13.140625" style="52" bestFit="1" customWidth="1"/>
    <col min="9474" max="9474" width="11.85546875" style="52" bestFit="1" customWidth="1"/>
    <col min="9475" max="9475" width="12.85546875" style="52" bestFit="1" customWidth="1"/>
    <col min="9476" max="9721" width="8.85546875" style="52"/>
    <col min="9722" max="9722" width="9.28515625" style="52" customWidth="1"/>
    <col min="9723" max="9723" width="39.85546875" style="52" customWidth="1"/>
    <col min="9724" max="9724" width="18.28515625" style="52" customWidth="1"/>
    <col min="9725" max="9725" width="23.85546875" style="52" customWidth="1"/>
    <col min="9726" max="9726" width="16" style="52" bestFit="1" customWidth="1"/>
    <col min="9727" max="9727" width="13.7109375" style="52" bestFit="1" customWidth="1"/>
    <col min="9728" max="9728" width="15.7109375" style="52" bestFit="1" customWidth="1"/>
    <col min="9729" max="9729" width="13.140625" style="52" bestFit="1" customWidth="1"/>
    <col min="9730" max="9730" width="11.85546875" style="52" bestFit="1" customWidth="1"/>
    <col min="9731" max="9731" width="12.85546875" style="52" bestFit="1" customWidth="1"/>
    <col min="9732" max="9977" width="8.85546875" style="52"/>
    <col min="9978" max="9978" width="9.28515625" style="52" customWidth="1"/>
    <col min="9979" max="9979" width="39.85546875" style="52" customWidth="1"/>
    <col min="9980" max="9980" width="18.28515625" style="52" customWidth="1"/>
    <col min="9981" max="9981" width="23.85546875" style="52" customWidth="1"/>
    <col min="9982" max="9982" width="16" style="52" bestFit="1" customWidth="1"/>
    <col min="9983" max="9983" width="13.7109375" style="52" bestFit="1" customWidth="1"/>
    <col min="9984" max="9984" width="15.7109375" style="52" bestFit="1" customWidth="1"/>
    <col min="9985" max="9985" width="13.140625" style="52" bestFit="1" customWidth="1"/>
    <col min="9986" max="9986" width="11.85546875" style="52" bestFit="1" customWidth="1"/>
    <col min="9987" max="9987" width="12.85546875" style="52" bestFit="1" customWidth="1"/>
    <col min="9988" max="10233" width="8.85546875" style="52"/>
    <col min="10234" max="10234" width="9.28515625" style="52" customWidth="1"/>
    <col min="10235" max="10235" width="39.85546875" style="52" customWidth="1"/>
    <col min="10236" max="10236" width="18.28515625" style="52" customWidth="1"/>
    <col min="10237" max="10237" width="23.85546875" style="52" customWidth="1"/>
    <col min="10238" max="10238" width="16" style="52" bestFit="1" customWidth="1"/>
    <col min="10239" max="10239" width="13.7109375" style="52" bestFit="1" customWidth="1"/>
    <col min="10240" max="10240" width="15.7109375" style="52" bestFit="1" customWidth="1"/>
    <col min="10241" max="10241" width="13.140625" style="52" bestFit="1" customWidth="1"/>
    <col min="10242" max="10242" width="11.85546875" style="52" bestFit="1" customWidth="1"/>
    <col min="10243" max="10243" width="12.85546875" style="52" bestFit="1" customWidth="1"/>
    <col min="10244" max="10489" width="8.85546875" style="52"/>
    <col min="10490" max="10490" width="9.28515625" style="52" customWidth="1"/>
    <col min="10491" max="10491" width="39.85546875" style="52" customWidth="1"/>
    <col min="10492" max="10492" width="18.28515625" style="52" customWidth="1"/>
    <col min="10493" max="10493" width="23.85546875" style="52" customWidth="1"/>
    <col min="10494" max="10494" width="16" style="52" bestFit="1" customWidth="1"/>
    <col min="10495" max="10495" width="13.7109375" style="52" bestFit="1" customWidth="1"/>
    <col min="10496" max="10496" width="15.7109375" style="52" bestFit="1" customWidth="1"/>
    <col min="10497" max="10497" width="13.140625" style="52" bestFit="1" customWidth="1"/>
    <col min="10498" max="10498" width="11.85546875" style="52" bestFit="1" customWidth="1"/>
    <col min="10499" max="10499" width="12.85546875" style="52" bestFit="1" customWidth="1"/>
    <col min="10500" max="10745" width="8.85546875" style="52"/>
    <col min="10746" max="10746" width="9.28515625" style="52" customWidth="1"/>
    <col min="10747" max="10747" width="39.85546875" style="52" customWidth="1"/>
    <col min="10748" max="10748" width="18.28515625" style="52" customWidth="1"/>
    <col min="10749" max="10749" width="23.85546875" style="52" customWidth="1"/>
    <col min="10750" max="10750" width="16" style="52" bestFit="1" customWidth="1"/>
    <col min="10751" max="10751" width="13.7109375" style="52" bestFit="1" customWidth="1"/>
    <col min="10752" max="10752" width="15.7109375" style="52" bestFit="1" customWidth="1"/>
    <col min="10753" max="10753" width="13.140625" style="52" bestFit="1" customWidth="1"/>
    <col min="10754" max="10754" width="11.85546875" style="52" bestFit="1" customWidth="1"/>
    <col min="10755" max="10755" width="12.85546875" style="52" bestFit="1" customWidth="1"/>
    <col min="10756" max="11001" width="8.85546875" style="52"/>
    <col min="11002" max="11002" width="9.28515625" style="52" customWidth="1"/>
    <col min="11003" max="11003" width="39.85546875" style="52" customWidth="1"/>
    <col min="11004" max="11004" width="18.28515625" style="52" customWidth="1"/>
    <col min="11005" max="11005" width="23.85546875" style="52" customWidth="1"/>
    <col min="11006" max="11006" width="16" style="52" bestFit="1" customWidth="1"/>
    <col min="11007" max="11007" width="13.7109375" style="52" bestFit="1" customWidth="1"/>
    <col min="11008" max="11008" width="15.7109375" style="52" bestFit="1" customWidth="1"/>
    <col min="11009" max="11009" width="13.140625" style="52" bestFit="1" customWidth="1"/>
    <col min="11010" max="11010" width="11.85546875" style="52" bestFit="1" customWidth="1"/>
    <col min="11011" max="11011" width="12.85546875" style="52" bestFit="1" customWidth="1"/>
    <col min="11012" max="11257" width="8.85546875" style="52"/>
    <col min="11258" max="11258" width="9.28515625" style="52" customWidth="1"/>
    <col min="11259" max="11259" width="39.85546875" style="52" customWidth="1"/>
    <col min="11260" max="11260" width="18.28515625" style="52" customWidth="1"/>
    <col min="11261" max="11261" width="23.85546875" style="52" customWidth="1"/>
    <col min="11262" max="11262" width="16" style="52" bestFit="1" customWidth="1"/>
    <col min="11263" max="11263" width="13.7109375" style="52" bestFit="1" customWidth="1"/>
    <col min="11264" max="11264" width="15.7109375" style="52" bestFit="1" customWidth="1"/>
    <col min="11265" max="11265" width="13.140625" style="52" bestFit="1" customWidth="1"/>
    <col min="11266" max="11266" width="11.85546875" style="52" bestFit="1" customWidth="1"/>
    <col min="11267" max="11267" width="12.85546875" style="52" bestFit="1" customWidth="1"/>
    <col min="11268" max="11513" width="8.85546875" style="52"/>
    <col min="11514" max="11514" width="9.28515625" style="52" customWidth="1"/>
    <col min="11515" max="11515" width="39.85546875" style="52" customWidth="1"/>
    <col min="11516" max="11516" width="18.28515625" style="52" customWidth="1"/>
    <col min="11517" max="11517" width="23.85546875" style="52" customWidth="1"/>
    <col min="11518" max="11518" width="16" style="52" bestFit="1" customWidth="1"/>
    <col min="11519" max="11519" width="13.7109375" style="52" bestFit="1" customWidth="1"/>
    <col min="11520" max="11520" width="15.7109375" style="52" bestFit="1" customWidth="1"/>
    <col min="11521" max="11521" width="13.140625" style="52" bestFit="1" customWidth="1"/>
    <col min="11522" max="11522" width="11.85546875" style="52" bestFit="1" customWidth="1"/>
    <col min="11523" max="11523" width="12.85546875" style="52" bestFit="1" customWidth="1"/>
    <col min="11524" max="11769" width="8.85546875" style="52"/>
    <col min="11770" max="11770" width="9.28515625" style="52" customWidth="1"/>
    <col min="11771" max="11771" width="39.85546875" style="52" customWidth="1"/>
    <col min="11772" max="11772" width="18.28515625" style="52" customWidth="1"/>
    <col min="11773" max="11773" width="23.85546875" style="52" customWidth="1"/>
    <col min="11774" max="11774" width="16" style="52" bestFit="1" customWidth="1"/>
    <col min="11775" max="11775" width="13.7109375" style="52" bestFit="1" customWidth="1"/>
    <col min="11776" max="11776" width="15.7109375" style="52" bestFit="1" customWidth="1"/>
    <col min="11777" max="11777" width="13.140625" style="52" bestFit="1" customWidth="1"/>
    <col min="11778" max="11778" width="11.85546875" style="52" bestFit="1" customWidth="1"/>
    <col min="11779" max="11779" width="12.85546875" style="52" bestFit="1" customWidth="1"/>
    <col min="11780" max="12025" width="8.85546875" style="52"/>
    <col min="12026" max="12026" width="9.28515625" style="52" customWidth="1"/>
    <col min="12027" max="12027" width="39.85546875" style="52" customWidth="1"/>
    <col min="12028" max="12028" width="18.28515625" style="52" customWidth="1"/>
    <col min="12029" max="12029" width="23.85546875" style="52" customWidth="1"/>
    <col min="12030" max="12030" width="16" style="52" bestFit="1" customWidth="1"/>
    <col min="12031" max="12031" width="13.7109375" style="52" bestFit="1" customWidth="1"/>
    <col min="12032" max="12032" width="15.7109375" style="52" bestFit="1" customWidth="1"/>
    <col min="12033" max="12033" width="13.140625" style="52" bestFit="1" customWidth="1"/>
    <col min="12034" max="12034" width="11.85546875" style="52" bestFit="1" customWidth="1"/>
    <col min="12035" max="12035" width="12.85546875" style="52" bestFit="1" customWidth="1"/>
    <col min="12036" max="12281" width="8.85546875" style="52"/>
    <col min="12282" max="12282" width="9.28515625" style="52" customWidth="1"/>
    <col min="12283" max="12283" width="39.85546875" style="52" customWidth="1"/>
    <col min="12284" max="12284" width="18.28515625" style="52" customWidth="1"/>
    <col min="12285" max="12285" width="23.85546875" style="52" customWidth="1"/>
    <col min="12286" max="12286" width="16" style="52" bestFit="1" customWidth="1"/>
    <col min="12287" max="12287" width="13.7109375" style="52" bestFit="1" customWidth="1"/>
    <col min="12288" max="12288" width="15.7109375" style="52" bestFit="1" customWidth="1"/>
    <col min="12289" max="12289" width="13.140625" style="52" bestFit="1" customWidth="1"/>
    <col min="12290" max="12290" width="11.85546875" style="52" bestFit="1" customWidth="1"/>
    <col min="12291" max="12291" width="12.85546875" style="52" bestFit="1" customWidth="1"/>
    <col min="12292" max="12537" width="8.85546875" style="52"/>
    <col min="12538" max="12538" width="9.28515625" style="52" customWidth="1"/>
    <col min="12539" max="12539" width="39.85546875" style="52" customWidth="1"/>
    <col min="12540" max="12540" width="18.28515625" style="52" customWidth="1"/>
    <col min="12541" max="12541" width="23.85546875" style="52" customWidth="1"/>
    <col min="12542" max="12542" width="16" style="52" bestFit="1" customWidth="1"/>
    <col min="12543" max="12543" width="13.7109375" style="52" bestFit="1" customWidth="1"/>
    <col min="12544" max="12544" width="15.7109375" style="52" bestFit="1" customWidth="1"/>
    <col min="12545" max="12545" width="13.140625" style="52" bestFit="1" customWidth="1"/>
    <col min="12546" max="12546" width="11.85546875" style="52" bestFit="1" customWidth="1"/>
    <col min="12547" max="12547" width="12.85546875" style="52" bestFit="1" customWidth="1"/>
    <col min="12548" max="12793" width="8.85546875" style="52"/>
    <col min="12794" max="12794" width="9.28515625" style="52" customWidth="1"/>
    <col min="12795" max="12795" width="39.85546875" style="52" customWidth="1"/>
    <col min="12796" max="12796" width="18.28515625" style="52" customWidth="1"/>
    <col min="12797" max="12797" width="23.85546875" style="52" customWidth="1"/>
    <col min="12798" max="12798" width="16" style="52" bestFit="1" customWidth="1"/>
    <col min="12799" max="12799" width="13.7109375" style="52" bestFit="1" customWidth="1"/>
    <col min="12800" max="12800" width="15.7109375" style="52" bestFit="1" customWidth="1"/>
    <col min="12801" max="12801" width="13.140625" style="52" bestFit="1" customWidth="1"/>
    <col min="12802" max="12802" width="11.85546875" style="52" bestFit="1" customWidth="1"/>
    <col min="12803" max="12803" width="12.85546875" style="52" bestFit="1" customWidth="1"/>
    <col min="12804" max="13049" width="8.85546875" style="52"/>
    <col min="13050" max="13050" width="9.28515625" style="52" customWidth="1"/>
    <col min="13051" max="13051" width="39.85546875" style="52" customWidth="1"/>
    <col min="13052" max="13052" width="18.28515625" style="52" customWidth="1"/>
    <col min="13053" max="13053" width="23.85546875" style="52" customWidth="1"/>
    <col min="13054" max="13054" width="16" style="52" bestFit="1" customWidth="1"/>
    <col min="13055" max="13055" width="13.7109375" style="52" bestFit="1" customWidth="1"/>
    <col min="13056" max="13056" width="15.7109375" style="52" bestFit="1" customWidth="1"/>
    <col min="13057" max="13057" width="13.140625" style="52" bestFit="1" customWidth="1"/>
    <col min="13058" max="13058" width="11.85546875" style="52" bestFit="1" customWidth="1"/>
    <col min="13059" max="13059" width="12.85546875" style="52" bestFit="1" customWidth="1"/>
    <col min="13060" max="13305" width="8.85546875" style="52"/>
    <col min="13306" max="13306" width="9.28515625" style="52" customWidth="1"/>
    <col min="13307" max="13307" width="39.85546875" style="52" customWidth="1"/>
    <col min="13308" max="13308" width="18.28515625" style="52" customWidth="1"/>
    <col min="13309" max="13309" width="23.85546875" style="52" customWidth="1"/>
    <col min="13310" max="13310" width="16" style="52" bestFit="1" customWidth="1"/>
    <col min="13311" max="13311" width="13.7109375" style="52" bestFit="1" customWidth="1"/>
    <col min="13312" max="13312" width="15.7109375" style="52" bestFit="1" customWidth="1"/>
    <col min="13313" max="13313" width="13.140625" style="52" bestFit="1" customWidth="1"/>
    <col min="13314" max="13314" width="11.85546875" style="52" bestFit="1" customWidth="1"/>
    <col min="13315" max="13315" width="12.85546875" style="52" bestFit="1" customWidth="1"/>
    <col min="13316" max="13561" width="8.85546875" style="52"/>
    <col min="13562" max="13562" width="9.28515625" style="52" customWidth="1"/>
    <col min="13563" max="13563" width="39.85546875" style="52" customWidth="1"/>
    <col min="13564" max="13564" width="18.28515625" style="52" customWidth="1"/>
    <col min="13565" max="13565" width="23.85546875" style="52" customWidth="1"/>
    <col min="13566" max="13566" width="16" style="52" bestFit="1" customWidth="1"/>
    <col min="13567" max="13567" width="13.7109375" style="52" bestFit="1" customWidth="1"/>
    <col min="13568" max="13568" width="15.7109375" style="52" bestFit="1" customWidth="1"/>
    <col min="13569" max="13569" width="13.140625" style="52" bestFit="1" customWidth="1"/>
    <col min="13570" max="13570" width="11.85546875" style="52" bestFit="1" customWidth="1"/>
    <col min="13571" max="13571" width="12.85546875" style="52" bestFit="1" customWidth="1"/>
    <col min="13572" max="13817" width="8.85546875" style="52"/>
    <col min="13818" max="13818" width="9.28515625" style="52" customWidth="1"/>
    <col min="13819" max="13819" width="39.85546875" style="52" customWidth="1"/>
    <col min="13820" max="13820" width="18.28515625" style="52" customWidth="1"/>
    <col min="13821" max="13821" width="23.85546875" style="52" customWidth="1"/>
    <col min="13822" max="13822" width="16" style="52" bestFit="1" customWidth="1"/>
    <col min="13823" max="13823" width="13.7109375" style="52" bestFit="1" customWidth="1"/>
    <col min="13824" max="13824" width="15.7109375" style="52" bestFit="1" customWidth="1"/>
    <col min="13825" max="13825" width="13.140625" style="52" bestFit="1" customWidth="1"/>
    <col min="13826" max="13826" width="11.85546875" style="52" bestFit="1" customWidth="1"/>
    <col min="13827" max="13827" width="12.85546875" style="52" bestFit="1" customWidth="1"/>
    <col min="13828" max="14073" width="8.85546875" style="52"/>
    <col min="14074" max="14074" width="9.28515625" style="52" customWidth="1"/>
    <col min="14075" max="14075" width="39.85546875" style="52" customWidth="1"/>
    <col min="14076" max="14076" width="18.28515625" style="52" customWidth="1"/>
    <col min="14077" max="14077" width="23.85546875" style="52" customWidth="1"/>
    <col min="14078" max="14078" width="16" style="52" bestFit="1" customWidth="1"/>
    <col min="14079" max="14079" width="13.7109375" style="52" bestFit="1" customWidth="1"/>
    <col min="14080" max="14080" width="15.7109375" style="52" bestFit="1" customWidth="1"/>
    <col min="14081" max="14081" width="13.140625" style="52" bestFit="1" customWidth="1"/>
    <col min="14082" max="14082" width="11.85546875" style="52" bestFit="1" customWidth="1"/>
    <col min="14083" max="14083" width="12.85546875" style="52" bestFit="1" customWidth="1"/>
    <col min="14084" max="14329" width="8.85546875" style="52"/>
    <col min="14330" max="14330" width="9.28515625" style="52" customWidth="1"/>
    <col min="14331" max="14331" width="39.85546875" style="52" customWidth="1"/>
    <col min="14332" max="14332" width="18.28515625" style="52" customWidth="1"/>
    <col min="14333" max="14333" width="23.85546875" style="52" customWidth="1"/>
    <col min="14334" max="14334" width="16" style="52" bestFit="1" customWidth="1"/>
    <col min="14335" max="14335" width="13.7109375" style="52" bestFit="1" customWidth="1"/>
    <col min="14336" max="14336" width="15.7109375" style="52" bestFit="1" customWidth="1"/>
    <col min="14337" max="14337" width="13.140625" style="52" bestFit="1" customWidth="1"/>
    <col min="14338" max="14338" width="11.85546875" style="52" bestFit="1" customWidth="1"/>
    <col min="14339" max="14339" width="12.85546875" style="52" bestFit="1" customWidth="1"/>
    <col min="14340" max="14585" width="8.85546875" style="52"/>
    <col min="14586" max="14586" width="9.28515625" style="52" customWidth="1"/>
    <col min="14587" max="14587" width="39.85546875" style="52" customWidth="1"/>
    <col min="14588" max="14588" width="18.28515625" style="52" customWidth="1"/>
    <col min="14589" max="14589" width="23.85546875" style="52" customWidth="1"/>
    <col min="14590" max="14590" width="16" style="52" bestFit="1" customWidth="1"/>
    <col min="14591" max="14591" width="13.7109375" style="52" bestFit="1" customWidth="1"/>
    <col min="14592" max="14592" width="15.7109375" style="52" bestFit="1" customWidth="1"/>
    <col min="14593" max="14593" width="13.140625" style="52" bestFit="1" customWidth="1"/>
    <col min="14594" max="14594" width="11.85546875" style="52" bestFit="1" customWidth="1"/>
    <col min="14595" max="14595" width="12.85546875" style="52" bestFit="1" customWidth="1"/>
    <col min="14596" max="14841" width="8.85546875" style="52"/>
    <col min="14842" max="14842" width="9.28515625" style="52" customWidth="1"/>
    <col min="14843" max="14843" width="39.85546875" style="52" customWidth="1"/>
    <col min="14844" max="14844" width="18.28515625" style="52" customWidth="1"/>
    <col min="14845" max="14845" width="23.85546875" style="52" customWidth="1"/>
    <col min="14846" max="14846" width="16" style="52" bestFit="1" customWidth="1"/>
    <col min="14847" max="14847" width="13.7109375" style="52" bestFit="1" customWidth="1"/>
    <col min="14848" max="14848" width="15.7109375" style="52" bestFit="1" customWidth="1"/>
    <col min="14849" max="14849" width="13.140625" style="52" bestFit="1" customWidth="1"/>
    <col min="14850" max="14850" width="11.85546875" style="52" bestFit="1" customWidth="1"/>
    <col min="14851" max="14851" width="12.85546875" style="52" bestFit="1" customWidth="1"/>
    <col min="14852" max="15097" width="8.85546875" style="52"/>
    <col min="15098" max="15098" width="9.28515625" style="52" customWidth="1"/>
    <col min="15099" max="15099" width="39.85546875" style="52" customWidth="1"/>
    <col min="15100" max="15100" width="18.28515625" style="52" customWidth="1"/>
    <col min="15101" max="15101" width="23.85546875" style="52" customWidth="1"/>
    <col min="15102" max="15102" width="16" style="52" bestFit="1" customWidth="1"/>
    <col min="15103" max="15103" width="13.7109375" style="52" bestFit="1" customWidth="1"/>
    <col min="15104" max="15104" width="15.7109375" style="52" bestFit="1" customWidth="1"/>
    <col min="15105" max="15105" width="13.140625" style="52" bestFit="1" customWidth="1"/>
    <col min="15106" max="15106" width="11.85546875" style="52" bestFit="1" customWidth="1"/>
    <col min="15107" max="15107" width="12.85546875" style="52" bestFit="1" customWidth="1"/>
    <col min="15108" max="15353" width="8.85546875" style="52"/>
    <col min="15354" max="15354" width="9.28515625" style="52" customWidth="1"/>
    <col min="15355" max="15355" width="39.85546875" style="52" customWidth="1"/>
    <col min="15356" max="15356" width="18.28515625" style="52" customWidth="1"/>
    <col min="15357" max="15357" width="23.85546875" style="52" customWidth="1"/>
    <col min="15358" max="15358" width="16" style="52" bestFit="1" customWidth="1"/>
    <col min="15359" max="15359" width="13.7109375" style="52" bestFit="1" customWidth="1"/>
    <col min="15360" max="15360" width="15.7109375" style="52" bestFit="1" customWidth="1"/>
    <col min="15361" max="15361" width="13.140625" style="52" bestFit="1" customWidth="1"/>
    <col min="15362" max="15362" width="11.85546875" style="52" bestFit="1" customWidth="1"/>
    <col min="15363" max="15363" width="12.85546875" style="52" bestFit="1" customWidth="1"/>
    <col min="15364" max="15609" width="8.85546875" style="52"/>
    <col min="15610" max="15610" width="9.28515625" style="52" customWidth="1"/>
    <col min="15611" max="15611" width="39.85546875" style="52" customWidth="1"/>
    <col min="15612" max="15612" width="18.28515625" style="52" customWidth="1"/>
    <col min="15613" max="15613" width="23.85546875" style="52" customWidth="1"/>
    <col min="15614" max="15614" width="16" style="52" bestFit="1" customWidth="1"/>
    <col min="15615" max="15615" width="13.7109375" style="52" bestFit="1" customWidth="1"/>
    <col min="15616" max="15616" width="15.7109375" style="52" bestFit="1" customWidth="1"/>
    <col min="15617" max="15617" width="13.140625" style="52" bestFit="1" customWidth="1"/>
    <col min="15618" max="15618" width="11.85546875" style="52" bestFit="1" customWidth="1"/>
    <col min="15619" max="15619" width="12.85546875" style="52" bestFit="1" customWidth="1"/>
    <col min="15620" max="15865" width="8.85546875" style="52"/>
    <col min="15866" max="15866" width="9.28515625" style="52" customWidth="1"/>
    <col min="15867" max="15867" width="39.85546875" style="52" customWidth="1"/>
    <col min="15868" max="15868" width="18.28515625" style="52" customWidth="1"/>
    <col min="15869" max="15869" width="23.85546875" style="52" customWidth="1"/>
    <col min="15870" max="15870" width="16" style="52" bestFit="1" customWidth="1"/>
    <col min="15871" max="15871" width="13.7109375" style="52" bestFit="1" customWidth="1"/>
    <col min="15872" max="15872" width="15.7109375" style="52" bestFit="1" customWidth="1"/>
    <col min="15873" max="15873" width="13.140625" style="52" bestFit="1" customWidth="1"/>
    <col min="15874" max="15874" width="11.85546875" style="52" bestFit="1" customWidth="1"/>
    <col min="15875" max="15875" width="12.85546875" style="52" bestFit="1" customWidth="1"/>
    <col min="15876" max="16121" width="8.85546875" style="52"/>
    <col min="16122" max="16122" width="9.28515625" style="52" customWidth="1"/>
    <col min="16123" max="16123" width="39.85546875" style="52" customWidth="1"/>
    <col min="16124" max="16124" width="18.28515625" style="52" customWidth="1"/>
    <col min="16125" max="16125" width="23.85546875" style="52" customWidth="1"/>
    <col min="16126" max="16126" width="16" style="52" bestFit="1" customWidth="1"/>
    <col min="16127" max="16127" width="13.7109375" style="52" bestFit="1" customWidth="1"/>
    <col min="16128" max="16128" width="15.7109375" style="52" bestFit="1" customWidth="1"/>
    <col min="16129" max="16129" width="13.140625" style="52" bestFit="1" customWidth="1"/>
    <col min="16130" max="16130" width="11.85546875" style="52" bestFit="1" customWidth="1"/>
    <col min="16131" max="16131" width="12.85546875" style="52" bestFit="1" customWidth="1"/>
    <col min="16132" max="16377" width="8.85546875" style="52"/>
    <col min="16378" max="16384" width="9.140625" style="52" customWidth="1"/>
  </cols>
  <sheetData>
    <row r="1" spans="1:7" hidden="1"/>
    <row r="2" spans="1:7" hidden="1"/>
    <row r="3" spans="1:7" ht="15.6" customHeight="1">
      <c r="A3" s="474" t="s">
        <v>255</v>
      </c>
      <c r="B3" s="474"/>
      <c r="C3" s="474"/>
      <c r="D3" s="474"/>
      <c r="E3" s="127"/>
      <c r="F3" s="127"/>
      <c r="G3" s="108"/>
    </row>
    <row r="4" spans="1:7" hidden="1">
      <c r="A4" s="474"/>
      <c r="B4" s="474"/>
      <c r="C4" s="474"/>
      <c r="D4" s="474"/>
      <c r="E4" s="127"/>
      <c r="F4" s="127"/>
      <c r="G4" s="108"/>
    </row>
    <row r="5" spans="1:7" hidden="1">
      <c r="A5" s="128"/>
      <c r="B5" s="127"/>
      <c r="C5" s="127"/>
      <c r="D5" s="127"/>
      <c r="E5" s="127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127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419"/>
      <c r="C8" s="361"/>
      <c r="D8" s="361"/>
    </row>
    <row r="9" spans="1:7" hidden="1">
      <c r="A9" s="476"/>
      <c r="B9" s="476"/>
      <c r="C9" s="476"/>
      <c r="D9" s="476"/>
    </row>
    <row r="10" spans="1:7">
      <c r="A10" s="132" t="s">
        <v>256</v>
      </c>
      <c r="B10" s="360"/>
      <c r="C10" s="361"/>
      <c r="D10" s="430" t="s">
        <v>641</v>
      </c>
    </row>
    <row r="11" spans="1:7">
      <c r="A11" s="133" t="s">
        <v>257</v>
      </c>
      <c r="B11" s="472" t="s">
        <v>258</v>
      </c>
      <c r="C11" s="473"/>
      <c r="D11" s="134">
        <v>42550</v>
      </c>
    </row>
    <row r="12" spans="1:7">
      <c r="A12" s="133" t="s">
        <v>259</v>
      </c>
      <c r="B12" s="418" t="s">
        <v>260</v>
      </c>
      <c r="C12" s="348"/>
      <c r="D12" s="136" t="s">
        <v>369</v>
      </c>
    </row>
    <row r="13" spans="1:7">
      <c r="A13" s="133" t="s">
        <v>261</v>
      </c>
      <c r="B13" s="472" t="s">
        <v>262</v>
      </c>
      <c r="C13" s="473"/>
      <c r="D13" s="136">
        <v>2016</v>
      </c>
    </row>
    <row r="14" spans="1:7">
      <c r="A14" s="137" t="s">
        <v>263</v>
      </c>
      <c r="B14" s="417" t="s">
        <v>550</v>
      </c>
      <c r="C14" s="138"/>
      <c r="D14" s="134">
        <v>42625</v>
      </c>
    </row>
    <row r="15" spans="1:7" hidden="1"/>
    <row r="16" spans="1:7" hidden="1">
      <c r="A16" s="359"/>
    </row>
    <row r="17" spans="1:7">
      <c r="A17" s="477"/>
      <c r="B17" s="477"/>
      <c r="C17" s="477"/>
      <c r="D17" s="477"/>
      <c r="E17" s="477"/>
      <c r="F17" s="477"/>
      <c r="G17" s="477"/>
    </row>
    <row r="18" spans="1:7" ht="35.25" customHeight="1">
      <c r="A18" s="478" t="s">
        <v>264</v>
      </c>
      <c r="B18" s="478"/>
      <c r="C18" s="363" t="s">
        <v>265</v>
      </c>
      <c r="D18" s="363" t="s">
        <v>266</v>
      </c>
    </row>
    <row r="19" spans="1:7">
      <c r="A19" s="136">
        <v>1</v>
      </c>
      <c r="B19" s="416" t="s">
        <v>392</v>
      </c>
      <c r="C19" s="136" t="s">
        <v>267</v>
      </c>
      <c r="D19" s="141">
        <v>5</v>
      </c>
    </row>
    <row r="20" spans="1:7">
      <c r="A20" s="133"/>
      <c r="B20" s="415"/>
      <c r="C20" s="133"/>
      <c r="D20" s="142"/>
    </row>
    <row r="21" spans="1:7" hidden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145"/>
      <c r="C25" s="145"/>
      <c r="D25" s="146"/>
    </row>
    <row r="26" spans="1:7" ht="31.5">
      <c r="A26" s="147">
        <v>1</v>
      </c>
      <c r="B26" s="414" t="s">
        <v>272</v>
      </c>
      <c r="C26" s="414"/>
      <c r="D26" s="110" t="str">
        <f>B19</f>
        <v>MANUTENÇÃO PREDIAL</v>
      </c>
    </row>
    <row r="27" spans="1:7" ht="30.75" customHeight="1">
      <c r="A27" s="147">
        <v>2</v>
      </c>
      <c r="B27" s="508" t="s">
        <v>273</v>
      </c>
      <c r="C27" s="509"/>
      <c r="D27" s="111">
        <f>E27*220</f>
        <v>1751.2</v>
      </c>
      <c r="E27" s="367">
        <v>7.96</v>
      </c>
    </row>
    <row r="28" spans="1:7" ht="31.5" customHeight="1">
      <c r="A28" s="147">
        <v>3</v>
      </c>
      <c r="B28" s="508" t="s">
        <v>274</v>
      </c>
      <c r="C28" s="509"/>
      <c r="D28" s="112" t="s">
        <v>370</v>
      </c>
    </row>
    <row r="29" spans="1:7">
      <c r="A29" s="148">
        <v>4</v>
      </c>
      <c r="B29" s="413" t="s">
        <v>275</v>
      </c>
      <c r="C29" s="413"/>
      <c r="D29" s="149">
        <v>42767</v>
      </c>
    </row>
    <row r="30" spans="1:7" hidden="1">
      <c r="A30" s="143"/>
      <c r="D30" s="412" t="s">
        <v>634</v>
      </c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411" t="s">
        <v>278</v>
      </c>
      <c r="C34" s="151"/>
      <c r="D34" s="152" t="s">
        <v>279</v>
      </c>
    </row>
    <row r="35" spans="1:7">
      <c r="A35" s="153" t="s">
        <v>257</v>
      </c>
      <c r="B35" s="394" t="s">
        <v>280</v>
      </c>
      <c r="C35" s="154"/>
      <c r="D35" s="155">
        <f>ROUND(((D27/220)*(365.25/12)*(40/6)),2)</f>
        <v>1615.22</v>
      </c>
    </row>
    <row r="36" spans="1:7">
      <c r="A36" s="358" t="s">
        <v>259</v>
      </c>
      <c r="B36" s="384" t="s">
        <v>281</v>
      </c>
      <c r="C36" s="156"/>
      <c r="D36" s="115">
        <v>0</v>
      </c>
    </row>
    <row r="37" spans="1:7">
      <c r="A37" s="358" t="s">
        <v>261</v>
      </c>
      <c r="B37" s="384" t="s">
        <v>282</v>
      </c>
      <c r="C37" s="157"/>
      <c r="D37" s="115">
        <v>0</v>
      </c>
    </row>
    <row r="38" spans="1:7">
      <c r="A38" s="358" t="s">
        <v>263</v>
      </c>
      <c r="B38" s="384" t="s">
        <v>547</v>
      </c>
      <c r="C38" s="156"/>
      <c r="D38" s="115">
        <v>0</v>
      </c>
    </row>
    <row r="39" spans="1:7">
      <c r="A39" s="358" t="s">
        <v>284</v>
      </c>
      <c r="B39" s="384" t="s">
        <v>285</v>
      </c>
      <c r="C39" s="158"/>
      <c r="D39" s="115">
        <v>0</v>
      </c>
    </row>
    <row r="40" spans="1:7">
      <c r="A40" s="358" t="s">
        <v>286</v>
      </c>
      <c r="B40" s="409" t="s">
        <v>287</v>
      </c>
      <c r="C40" s="158"/>
      <c r="D40" s="115">
        <v>0</v>
      </c>
    </row>
    <row r="41" spans="1:7">
      <c r="A41" s="358" t="s">
        <v>288</v>
      </c>
      <c r="B41" s="409" t="s">
        <v>289</v>
      </c>
      <c r="C41" s="158"/>
      <c r="D41" s="115">
        <v>0</v>
      </c>
    </row>
    <row r="42" spans="1:7" ht="16.5" thickBot="1">
      <c r="A42" s="358" t="s">
        <v>290</v>
      </c>
      <c r="B42" s="386" t="s">
        <v>371</v>
      </c>
      <c r="C42" s="159"/>
      <c r="D42" s="115">
        <v>0</v>
      </c>
    </row>
    <row r="43" spans="1:7" ht="16.5" thickBot="1">
      <c r="A43" s="160"/>
      <c r="B43" s="408" t="s">
        <v>292</v>
      </c>
      <c r="C43" s="161"/>
      <c r="D43" s="162">
        <f>SUM(D35:D42)</f>
        <v>1615.22</v>
      </c>
    </row>
    <row r="44" spans="1:7" hidden="1">
      <c r="A44" s="359"/>
    </row>
    <row r="45" spans="1:7" ht="16.5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356" t="s">
        <v>294</v>
      </c>
      <c r="C46" s="163"/>
      <c r="D46" s="125" t="s">
        <v>279</v>
      </c>
    </row>
    <row r="47" spans="1:7" ht="15.6" customHeight="1">
      <c r="A47" s="153" t="s">
        <v>257</v>
      </c>
      <c r="B47" s="394" t="s">
        <v>295</v>
      </c>
      <c r="C47" s="164"/>
      <c r="D47" s="155">
        <f>(3.7*44)-(D35*6%)</f>
        <v>65.886800000000008</v>
      </c>
      <c r="E47" s="367"/>
      <c r="F47" s="407" t="s">
        <v>633</v>
      </c>
    </row>
    <row r="48" spans="1:7" ht="31.5">
      <c r="A48" s="358" t="s">
        <v>259</v>
      </c>
      <c r="B48" s="384" t="s">
        <v>296</v>
      </c>
      <c r="C48" s="157"/>
      <c r="D48" s="115">
        <v>391</v>
      </c>
      <c r="E48" s="367"/>
      <c r="F48" s="407" t="s">
        <v>632</v>
      </c>
    </row>
    <row r="49" spans="1:8">
      <c r="A49" s="358" t="s">
        <v>261</v>
      </c>
      <c r="B49" s="384" t="s">
        <v>384</v>
      </c>
      <c r="C49" s="157"/>
      <c r="D49" s="177">
        <v>26.69</v>
      </c>
      <c r="E49" s="367"/>
      <c r="F49" s="407" t="s">
        <v>642</v>
      </c>
    </row>
    <row r="50" spans="1:8">
      <c r="A50" s="358" t="s">
        <v>263</v>
      </c>
      <c r="B50" s="384" t="s">
        <v>19</v>
      </c>
      <c r="C50" s="156"/>
      <c r="D50" s="177">
        <v>5.22</v>
      </c>
      <c r="E50" s="406"/>
    </row>
    <row r="51" spans="1:8">
      <c r="A51" s="358" t="s">
        <v>284</v>
      </c>
      <c r="B51" s="384" t="s">
        <v>390</v>
      </c>
      <c r="C51" s="158"/>
      <c r="D51" s="165">
        <f>E51*22</f>
        <v>91.96</v>
      </c>
      <c r="E51" s="367">
        <v>4.18</v>
      </c>
    </row>
    <row r="52" spans="1:8" ht="16.5" customHeight="1">
      <c r="A52" s="358" t="s">
        <v>286</v>
      </c>
      <c r="B52" s="487" t="s">
        <v>389</v>
      </c>
      <c r="C52" s="488"/>
      <c r="D52" s="165">
        <f>E52/12</f>
        <v>32.583333333333336</v>
      </c>
      <c r="E52" s="367">
        <v>391</v>
      </c>
    </row>
    <row r="53" spans="1:8" ht="31.9" customHeight="1" thickBot="1">
      <c r="A53" s="116" t="s">
        <v>288</v>
      </c>
      <c r="B53" s="405" t="s">
        <v>629</v>
      </c>
      <c r="C53" s="404"/>
      <c r="D53" s="403">
        <v>0</v>
      </c>
      <c r="E53" s="480" t="s">
        <v>629</v>
      </c>
      <c r="F53" s="481"/>
      <c r="G53" s="481"/>
      <c r="H53" s="481"/>
    </row>
    <row r="54" spans="1:8" ht="16.899999999999999" customHeight="1" thickBot="1">
      <c r="A54" s="167"/>
      <c r="B54" s="356" t="s">
        <v>298</v>
      </c>
      <c r="C54" s="168"/>
      <c r="D54" s="169">
        <f>SUM(D47:D53)</f>
        <v>613.34013333333337</v>
      </c>
      <c r="E54" s="402">
        <v>44.14</v>
      </c>
      <c r="F54" s="401" t="s">
        <v>643</v>
      </c>
      <c r="G54" s="401" t="s">
        <v>631</v>
      </c>
      <c r="H54" s="400">
        <v>9.8199999999999996E-2</v>
      </c>
    </row>
    <row r="55" spans="1:8" ht="33" customHeight="1">
      <c r="A55" s="486" t="s">
        <v>299</v>
      </c>
      <c r="B55" s="486"/>
      <c r="C55" s="486"/>
      <c r="D55" s="510"/>
      <c r="E55" s="395">
        <f>E54*F55</f>
        <v>176.56</v>
      </c>
      <c r="F55" s="399">
        <v>4</v>
      </c>
      <c r="G55" s="398">
        <v>1471.15</v>
      </c>
      <c r="H55" s="395">
        <f>G55*H54</f>
        <v>144.46692999999999</v>
      </c>
    </row>
    <row r="56" spans="1:8">
      <c r="A56" s="359"/>
      <c r="E56" s="392"/>
      <c r="F56" s="393"/>
      <c r="G56" s="393"/>
      <c r="H56" s="397">
        <f>H55*F55</f>
        <v>577.86771999999996</v>
      </c>
    </row>
    <row r="57" spans="1:8" ht="16.149999999999999" customHeight="1" thickBot="1">
      <c r="A57" s="482" t="s">
        <v>300</v>
      </c>
      <c r="B57" s="482"/>
      <c r="C57" s="482"/>
      <c r="D57" s="482"/>
      <c r="E57" s="392">
        <v>391</v>
      </c>
      <c r="F57" s="393"/>
      <c r="G57" s="393"/>
      <c r="H57" s="396">
        <f>E55</f>
        <v>176.56</v>
      </c>
    </row>
    <row r="58" spans="1:8" ht="16.5" thickBot="1">
      <c r="A58" s="152">
        <v>3</v>
      </c>
      <c r="B58" s="356" t="s">
        <v>301</v>
      </c>
      <c r="C58" s="163"/>
      <c r="D58" s="125" t="s">
        <v>279</v>
      </c>
      <c r="E58" s="392"/>
      <c r="F58" s="393"/>
      <c r="G58" s="393"/>
      <c r="H58" s="395">
        <f>H56+H57</f>
        <v>754.42771999999991</v>
      </c>
    </row>
    <row r="59" spans="1:8" ht="16.5" thickBot="1">
      <c r="A59" s="153" t="s">
        <v>257</v>
      </c>
      <c r="B59" s="394" t="s">
        <v>302</v>
      </c>
      <c r="C59" s="170"/>
      <c r="D59" s="171">
        <f>'[6]ANEXO IV'!D69</f>
        <v>43</v>
      </c>
      <c r="E59" s="392"/>
      <c r="F59" s="393"/>
      <c r="G59" s="393"/>
      <c r="H59" s="443"/>
    </row>
    <row r="60" spans="1:8" ht="17.25" thickTop="1" thickBot="1">
      <c r="A60" s="358" t="s">
        <v>259</v>
      </c>
      <c r="B60" s="384" t="s">
        <v>15</v>
      </c>
      <c r="C60" s="157"/>
      <c r="D60" s="115">
        <f>[6]EQ!E61/17</f>
        <v>12.164705882352942</v>
      </c>
      <c r="E60" s="392"/>
      <c r="F60" s="391">
        <f>H58/3</f>
        <v>251.47590666666665</v>
      </c>
      <c r="G60" s="483" t="s">
        <v>630</v>
      </c>
      <c r="H60" s="484"/>
    </row>
    <row r="61" spans="1:8" ht="16.5" thickTop="1">
      <c r="A61" s="358" t="s">
        <v>261</v>
      </c>
      <c r="B61" s="384" t="s">
        <v>21</v>
      </c>
      <c r="C61" s="157"/>
      <c r="D61" s="115">
        <v>19.68</v>
      </c>
    </row>
    <row r="62" spans="1:8">
      <c r="A62" s="358" t="s">
        <v>263</v>
      </c>
      <c r="B62" s="384" t="s">
        <v>18</v>
      </c>
      <c r="C62" s="157"/>
      <c r="D62" s="165">
        <f>[6]EQ!D140</f>
        <v>18.423333333333336</v>
      </c>
    </row>
    <row r="63" spans="1:8" ht="16.5" thickBot="1">
      <c r="A63" s="116" t="s">
        <v>284</v>
      </c>
      <c r="B63" s="386" t="s">
        <v>291</v>
      </c>
      <c r="C63" s="385"/>
      <c r="D63" s="166">
        <v>0</v>
      </c>
    </row>
    <row r="64" spans="1:8" ht="16.5" thickBot="1">
      <c r="A64" s="167"/>
      <c r="B64" s="356" t="s">
        <v>303</v>
      </c>
      <c r="C64" s="168"/>
      <c r="D64" s="169">
        <f>SUM(D59:D63)</f>
        <v>93.268039215686272</v>
      </c>
    </row>
    <row r="65" spans="1:7" ht="15.6" hidden="1" customHeight="1">
      <c r="A65" s="513" t="s">
        <v>304</v>
      </c>
      <c r="B65" s="513"/>
      <c r="C65" s="513"/>
      <c r="D65" s="513"/>
      <c r="E65" s="109"/>
      <c r="F65" s="109"/>
    </row>
    <row r="66" spans="1:7" hidden="1">
      <c r="A66" s="359"/>
    </row>
    <row r="67" spans="1:7">
      <c r="A67" s="477" t="s">
        <v>305</v>
      </c>
      <c r="B67" s="477"/>
      <c r="C67" s="477"/>
      <c r="D67" s="477"/>
      <c r="E67" s="477"/>
      <c r="F67" s="477"/>
      <c r="G67" s="477"/>
    </row>
    <row r="68" spans="1:7" ht="16.5" thickBot="1">
      <c r="A68" s="477" t="s">
        <v>556</v>
      </c>
      <c r="B68" s="477"/>
      <c r="C68" s="477"/>
      <c r="D68" s="477"/>
      <c r="E68" s="477"/>
      <c r="F68" s="477"/>
      <c r="G68" s="477"/>
    </row>
    <row r="69" spans="1:7" ht="16.5" thickBot="1">
      <c r="A69" s="120" t="s">
        <v>306</v>
      </c>
      <c r="B69" s="383" t="s">
        <v>307</v>
      </c>
      <c r="C69" s="120" t="s">
        <v>4</v>
      </c>
      <c r="D69" s="120" t="s">
        <v>279</v>
      </c>
    </row>
    <row r="70" spans="1:7">
      <c r="A70" s="153" t="s">
        <v>257</v>
      </c>
      <c r="B70" s="375" t="s">
        <v>8</v>
      </c>
      <c r="C70" s="172">
        <v>0.2</v>
      </c>
      <c r="D70" s="155">
        <f t="shared" ref="D70:D77" si="0">ROUND($D$43*C70,2)</f>
        <v>323.04000000000002</v>
      </c>
    </row>
    <row r="71" spans="1:7">
      <c r="A71" s="358" t="s">
        <v>259</v>
      </c>
      <c r="B71" s="369" t="s">
        <v>308</v>
      </c>
      <c r="C71" s="114">
        <v>1.4999999999999999E-2</v>
      </c>
      <c r="D71" s="115">
        <f t="shared" si="0"/>
        <v>24.23</v>
      </c>
    </row>
    <row r="72" spans="1:7">
      <c r="A72" s="358" t="s">
        <v>261</v>
      </c>
      <c r="B72" s="369" t="s">
        <v>309</v>
      </c>
      <c r="C72" s="114">
        <v>0.01</v>
      </c>
      <c r="D72" s="115">
        <f t="shared" si="0"/>
        <v>16.149999999999999</v>
      </c>
    </row>
    <row r="73" spans="1:7">
      <c r="A73" s="358" t="s">
        <v>263</v>
      </c>
      <c r="B73" s="369" t="s">
        <v>9</v>
      </c>
      <c r="C73" s="114">
        <v>2E-3</v>
      </c>
      <c r="D73" s="115">
        <f t="shared" si="0"/>
        <v>3.23</v>
      </c>
    </row>
    <row r="74" spans="1:7">
      <c r="A74" s="358" t="s">
        <v>284</v>
      </c>
      <c r="B74" s="369" t="s">
        <v>10</v>
      </c>
      <c r="C74" s="114">
        <v>2.5000000000000001E-2</v>
      </c>
      <c r="D74" s="115">
        <f t="shared" si="0"/>
        <v>40.380000000000003</v>
      </c>
    </row>
    <row r="75" spans="1:7">
      <c r="A75" s="358" t="s">
        <v>286</v>
      </c>
      <c r="B75" s="369" t="s">
        <v>11</v>
      </c>
      <c r="C75" s="114">
        <v>0.08</v>
      </c>
      <c r="D75" s="115">
        <f t="shared" si="0"/>
        <v>129.22</v>
      </c>
    </row>
    <row r="76" spans="1:7" ht="31.5">
      <c r="A76" s="358" t="s">
        <v>288</v>
      </c>
      <c r="B76" s="369" t="s">
        <v>373</v>
      </c>
      <c r="C76" s="114">
        <v>3.8112E-2</v>
      </c>
      <c r="D76" s="115">
        <f t="shared" si="0"/>
        <v>61.56</v>
      </c>
    </row>
    <row r="77" spans="1:7" ht="16.5" thickBot="1">
      <c r="A77" s="116" t="s">
        <v>290</v>
      </c>
      <c r="B77" s="381" t="s">
        <v>12</v>
      </c>
      <c r="C77" s="173">
        <v>6.0000000000000001E-3</v>
      </c>
      <c r="D77" s="166">
        <f t="shared" si="0"/>
        <v>9.69</v>
      </c>
    </row>
    <row r="78" spans="1:7" ht="16.5" thickBot="1">
      <c r="A78" s="489" t="s">
        <v>7</v>
      </c>
      <c r="B78" s="490"/>
      <c r="C78" s="174">
        <f>SUM(C70:C77)</f>
        <v>0.37611200000000006</v>
      </c>
      <c r="D78" s="169">
        <f>SUM(D70:D77)</f>
        <v>607.5</v>
      </c>
    </row>
    <row r="79" spans="1:7" hidden="1">
      <c r="A79" s="491" t="s">
        <v>310</v>
      </c>
      <c r="B79" s="491"/>
      <c r="C79" s="491"/>
      <c r="D79" s="491"/>
    </row>
    <row r="80" spans="1:7" ht="16.5" hidden="1" customHeight="1">
      <c r="A80" s="491" t="s">
        <v>311</v>
      </c>
      <c r="B80" s="491"/>
      <c r="C80" s="491"/>
      <c r="D80" s="491"/>
    </row>
    <row r="81" spans="1:7" hidden="1">
      <c r="A81" s="359"/>
    </row>
    <row r="82" spans="1:7" ht="16.5" thickBot="1">
      <c r="A82" s="477" t="s">
        <v>312</v>
      </c>
      <c r="B82" s="477"/>
      <c r="C82" s="477"/>
      <c r="D82" s="477"/>
      <c r="E82" s="477"/>
      <c r="F82" s="477"/>
      <c r="G82" s="477"/>
    </row>
    <row r="83" spans="1:7" ht="16.5" thickBot="1">
      <c r="A83" s="120" t="s">
        <v>313</v>
      </c>
      <c r="B83" s="383" t="s">
        <v>314</v>
      </c>
      <c r="C83" s="120" t="s">
        <v>4</v>
      </c>
      <c r="D83" s="120" t="s">
        <v>279</v>
      </c>
    </row>
    <row r="84" spans="1:7">
      <c r="A84" s="153" t="s">
        <v>257</v>
      </c>
      <c r="B84" s="375" t="s">
        <v>315</v>
      </c>
      <c r="C84" s="172">
        <f>((5/56)*100)/100</f>
        <v>8.9285714285714288E-2</v>
      </c>
      <c r="D84" s="155">
        <f>ROUND($D$43*C84,2)</f>
        <v>144.22</v>
      </c>
    </row>
    <row r="85" spans="1:7">
      <c r="A85" s="358" t="s">
        <v>259</v>
      </c>
      <c r="B85" s="369" t="s">
        <v>316</v>
      </c>
      <c r="C85" s="175">
        <f>(1/3)*(5/56)</f>
        <v>2.976190476190476E-2</v>
      </c>
      <c r="D85" s="124">
        <f>ROUND($D$43*C85,2)</f>
        <v>48.07</v>
      </c>
    </row>
    <row r="86" spans="1:7" ht="31.5">
      <c r="A86" s="117" t="s">
        <v>317</v>
      </c>
      <c r="B86" s="369"/>
      <c r="C86" s="176">
        <f>SUM(C84:C85)</f>
        <v>0.11904761904761904</v>
      </c>
      <c r="D86" s="177">
        <f>SUM(D84:D85)</f>
        <v>192.29</v>
      </c>
    </row>
    <row r="87" spans="1:7" ht="32.25" thickBot="1">
      <c r="A87" s="358" t="s">
        <v>261</v>
      </c>
      <c r="B87" s="369" t="s">
        <v>318</v>
      </c>
      <c r="C87" s="114">
        <f>D87/D43</f>
        <v>4.4774086502148307E-2</v>
      </c>
      <c r="D87" s="115">
        <f>ROUND(D78*C86,2)</f>
        <v>72.319999999999993</v>
      </c>
    </row>
    <row r="88" spans="1:7" ht="16.5" thickBot="1">
      <c r="A88" s="489" t="s">
        <v>7</v>
      </c>
      <c r="B88" s="490"/>
      <c r="C88" s="174">
        <f>C87+C86</f>
        <v>0.16382170554976735</v>
      </c>
      <c r="D88" s="169">
        <f>D86+D87</f>
        <v>264.61</v>
      </c>
    </row>
    <row r="89" spans="1:7" hidden="1">
      <c r="A89" s="359"/>
    </row>
    <row r="90" spans="1:7" ht="16.5" thickBot="1">
      <c r="A90" s="477" t="s">
        <v>319</v>
      </c>
      <c r="B90" s="477"/>
      <c r="C90" s="477"/>
      <c r="D90" s="477"/>
      <c r="E90" s="477"/>
      <c r="F90" s="477"/>
      <c r="G90" s="477"/>
    </row>
    <row r="91" spans="1:7" ht="16.5" thickBot="1">
      <c r="A91" s="120" t="s">
        <v>320</v>
      </c>
      <c r="B91" s="383" t="s">
        <v>321</v>
      </c>
      <c r="C91" s="120" t="s">
        <v>4</v>
      </c>
      <c r="D91" s="120" t="s">
        <v>279</v>
      </c>
    </row>
    <row r="92" spans="1:7">
      <c r="A92" s="153" t="s">
        <v>257</v>
      </c>
      <c r="B92" s="375" t="s">
        <v>322</v>
      </c>
      <c r="C92" s="172">
        <f>0.1111*0.02*0.3333</f>
        <v>7.4059259999999997E-4</v>
      </c>
      <c r="D92" s="155">
        <f>ROUND($D$43*C92,2)</f>
        <v>1.2</v>
      </c>
    </row>
    <row r="93" spans="1:7" ht="32.25" thickBot="1">
      <c r="A93" s="116" t="s">
        <v>259</v>
      </c>
      <c r="B93" s="381" t="s">
        <v>323</v>
      </c>
      <c r="C93" s="173">
        <f>D93/D43</f>
        <v>2.7859981921967287E-4</v>
      </c>
      <c r="D93" s="166">
        <f>ROUND(D78*C92,2)</f>
        <v>0.45</v>
      </c>
    </row>
    <row r="94" spans="1:7" ht="16.5" thickBot="1">
      <c r="A94" s="489" t="s">
        <v>7</v>
      </c>
      <c r="B94" s="490"/>
      <c r="C94" s="174">
        <f>SUM(C92:C93)</f>
        <v>1.0191924192196728E-3</v>
      </c>
      <c r="D94" s="169">
        <f>SUM(D92:D93)</f>
        <v>1.65</v>
      </c>
    </row>
    <row r="95" spans="1:7" hidden="1">
      <c r="A95" s="359"/>
    </row>
    <row r="96" spans="1:7" hidden="1">
      <c r="A96" s="359"/>
    </row>
    <row r="97" spans="1:7" ht="16.5" thickBot="1">
      <c r="A97" s="477" t="s">
        <v>324</v>
      </c>
      <c r="B97" s="477"/>
      <c r="C97" s="477"/>
      <c r="D97" s="477"/>
      <c r="E97" s="477"/>
      <c r="F97" s="477"/>
      <c r="G97" s="477"/>
    </row>
    <row r="98" spans="1:7" ht="16.5" thickBot="1">
      <c r="A98" s="120" t="s">
        <v>325</v>
      </c>
      <c r="B98" s="383" t="s">
        <v>326</v>
      </c>
      <c r="C98" s="120" t="s">
        <v>4</v>
      </c>
      <c r="D98" s="120" t="s">
        <v>279</v>
      </c>
    </row>
    <row r="99" spans="1:7">
      <c r="A99" s="153" t="s">
        <v>257</v>
      </c>
      <c r="B99" s="375" t="s">
        <v>327</v>
      </c>
      <c r="C99" s="178">
        <f>((1/12)*0.05)</f>
        <v>4.1666666666666666E-3</v>
      </c>
      <c r="D99" s="155">
        <f>ROUND($D$43*C99,2)</f>
        <v>6.73</v>
      </c>
    </row>
    <row r="100" spans="1:7" ht="31.5">
      <c r="A100" s="358" t="s">
        <v>259</v>
      </c>
      <c r="B100" s="384" t="s">
        <v>328</v>
      </c>
      <c r="C100" s="118">
        <f>D100/D43</f>
        <v>3.3431978306360747E-4</v>
      </c>
      <c r="D100" s="179">
        <f>ROUND(D75*C99,2)</f>
        <v>0.54</v>
      </c>
    </row>
    <row r="101" spans="1:7" ht="31.5">
      <c r="A101" s="358" t="s">
        <v>261</v>
      </c>
      <c r="B101" s="369" t="s">
        <v>329</v>
      </c>
      <c r="C101" s="180">
        <f>0.08*0.5*0.9*(1+(5/56)+(5/56)+(1/3)*(5/56))</f>
        <v>4.3499999999999997E-2</v>
      </c>
      <c r="D101" s="115">
        <f>ROUND($D$43*C101,2)</f>
        <v>70.260000000000005</v>
      </c>
    </row>
    <row r="102" spans="1:7">
      <c r="A102" s="358" t="s">
        <v>263</v>
      </c>
      <c r="B102" s="369" t="s">
        <v>330</v>
      </c>
      <c r="C102" s="181">
        <f>(((7/30)/12))</f>
        <v>1.9444444444444445E-2</v>
      </c>
      <c r="D102" s="115">
        <f>ROUND($D$43*C102,2)</f>
        <v>31.41</v>
      </c>
    </row>
    <row r="103" spans="1:7" ht="31.5">
      <c r="A103" s="358" t="s">
        <v>284</v>
      </c>
      <c r="B103" s="369" t="s">
        <v>331</v>
      </c>
      <c r="C103" s="114">
        <f>D103/D43</f>
        <v>7.31169747774297E-3</v>
      </c>
      <c r="D103" s="115">
        <f>ROUND(D78*C102,2)</f>
        <v>11.81</v>
      </c>
    </row>
    <row r="104" spans="1:7" ht="32.25" thickBot="1">
      <c r="A104" s="116" t="s">
        <v>286</v>
      </c>
      <c r="B104" s="381" t="s">
        <v>332</v>
      </c>
      <c r="C104" s="182">
        <f>(40%+10%)*C75*C102</f>
        <v>7.7777777777777784E-4</v>
      </c>
      <c r="D104" s="115">
        <f>ROUND($D$43*C104,2)</f>
        <v>1.26</v>
      </c>
    </row>
    <row r="105" spans="1:7" ht="16.5" thickBot="1">
      <c r="A105" s="495" t="s">
        <v>7</v>
      </c>
      <c r="B105" s="496"/>
      <c r="C105" s="174">
        <f>SUM(C99:C104)</f>
        <v>7.5534906149695463E-2</v>
      </c>
      <c r="D105" s="183">
        <f>SUM(D99:D104)</f>
        <v>122.01</v>
      </c>
    </row>
    <row r="106" spans="1:7" hidden="1">
      <c r="A106" s="143"/>
    </row>
    <row r="107" spans="1:7" ht="16.5" thickBot="1">
      <c r="A107" s="477" t="s">
        <v>557</v>
      </c>
      <c r="B107" s="477"/>
      <c r="C107" s="477"/>
      <c r="D107" s="477"/>
      <c r="E107" s="477"/>
      <c r="F107" s="477"/>
      <c r="G107" s="477"/>
    </row>
    <row r="108" spans="1:7" ht="32.25" thickBot="1">
      <c r="A108" s="120" t="s">
        <v>333</v>
      </c>
      <c r="B108" s="383" t="s">
        <v>334</v>
      </c>
      <c r="C108" s="120" t="s">
        <v>4</v>
      </c>
      <c r="D108" s="120" t="s">
        <v>279</v>
      </c>
    </row>
    <row r="109" spans="1:7">
      <c r="A109" s="153" t="s">
        <v>257</v>
      </c>
      <c r="B109" s="375" t="s">
        <v>13</v>
      </c>
      <c r="C109" s="184">
        <f>(5/56)</f>
        <v>8.9285714285714288E-2</v>
      </c>
      <c r="D109" s="115">
        <f t="shared" ref="D109:D114" si="1">ROUND($D$43*C109,2)</f>
        <v>144.22</v>
      </c>
    </row>
    <row r="110" spans="1:7">
      <c r="A110" s="358" t="s">
        <v>259</v>
      </c>
      <c r="B110" s="369" t="s">
        <v>374</v>
      </c>
      <c r="C110" s="114">
        <f>(10.96/30)/12</f>
        <v>3.0444444444444444E-2</v>
      </c>
      <c r="D110" s="115">
        <f t="shared" si="1"/>
        <v>49.17</v>
      </c>
      <c r="E110" s="185"/>
    </row>
    <row r="111" spans="1:7">
      <c r="A111" s="358" t="s">
        <v>261</v>
      </c>
      <c r="B111" s="369" t="s">
        <v>335</v>
      </c>
      <c r="C111" s="114">
        <f>((5/30)/12)*0.015</f>
        <v>2.0833333333333332E-4</v>
      </c>
      <c r="D111" s="115">
        <f t="shared" si="1"/>
        <v>0.34</v>
      </c>
    </row>
    <row r="112" spans="1:7">
      <c r="A112" s="358" t="s">
        <v>263</v>
      </c>
      <c r="B112" s="369" t="s">
        <v>336</v>
      </c>
      <c r="C112" s="114">
        <f>((1/30)/12)</f>
        <v>2.7777777777777779E-3</v>
      </c>
      <c r="D112" s="115">
        <f t="shared" si="1"/>
        <v>4.49</v>
      </c>
    </row>
    <row r="113" spans="1:7">
      <c r="A113" s="358" t="s">
        <v>284</v>
      </c>
      <c r="B113" s="369" t="s">
        <v>337</v>
      </c>
      <c r="C113" s="114">
        <f>((15/30)/12)*0.0078</f>
        <v>3.2499999999999999E-4</v>
      </c>
      <c r="D113" s="115">
        <f t="shared" si="1"/>
        <v>0.52</v>
      </c>
    </row>
    <row r="114" spans="1:7">
      <c r="A114" s="358" t="s">
        <v>286</v>
      </c>
      <c r="B114" s="369" t="s">
        <v>291</v>
      </c>
      <c r="C114" s="186"/>
      <c r="D114" s="115">
        <f t="shared" si="1"/>
        <v>0</v>
      </c>
    </row>
    <row r="115" spans="1:7">
      <c r="A115" s="497" t="s">
        <v>317</v>
      </c>
      <c r="B115" s="498"/>
      <c r="C115" s="114">
        <f>SUM(C109:C114)</f>
        <v>0.12304126984126985</v>
      </c>
      <c r="D115" s="115">
        <f>SUM(D109:D114)</f>
        <v>198.74</v>
      </c>
    </row>
    <row r="116" spans="1:7" ht="32.25" thickBot="1">
      <c r="A116" s="116" t="s">
        <v>288</v>
      </c>
      <c r="B116" s="381" t="s">
        <v>338</v>
      </c>
      <c r="C116" s="182">
        <f>D116/$D$43</f>
        <v>4.6278525525934547E-2</v>
      </c>
      <c r="D116" s="115">
        <f>ROUND(D78*C115,2)</f>
        <v>74.75</v>
      </c>
    </row>
    <row r="117" spans="1:7" ht="16.5" thickBot="1">
      <c r="A117" s="495" t="s">
        <v>7</v>
      </c>
      <c r="B117" s="496"/>
      <c r="C117" s="174">
        <f>C116+C115</f>
        <v>0.1693197953672044</v>
      </c>
      <c r="D117" s="187">
        <f>D116+D115</f>
        <v>273.49</v>
      </c>
    </row>
    <row r="118" spans="1:7" hidden="1">
      <c r="A118" s="359" t="s">
        <v>339</v>
      </c>
    </row>
    <row r="119" spans="1:7" ht="16.5" thickBot="1">
      <c r="A119" s="479" t="s">
        <v>558</v>
      </c>
      <c r="B119" s="479"/>
      <c r="C119" s="479"/>
      <c r="D119" s="479"/>
      <c r="E119" s="479"/>
      <c r="F119" s="479"/>
      <c r="G119" s="479"/>
    </row>
    <row r="120" spans="1:7" ht="32.25" customHeight="1" thickBot="1">
      <c r="A120" s="188">
        <v>4</v>
      </c>
      <c r="B120" s="377" t="s">
        <v>340</v>
      </c>
      <c r="C120" s="119" t="s">
        <v>4</v>
      </c>
      <c r="D120" s="120" t="s">
        <v>279</v>
      </c>
    </row>
    <row r="121" spans="1:7">
      <c r="A121" s="153" t="s">
        <v>306</v>
      </c>
      <c r="B121" s="375" t="s">
        <v>341</v>
      </c>
      <c r="C121" s="182">
        <f t="shared" ref="C121:C126" si="2">D121/$D$43</f>
        <v>0.16382288480826143</v>
      </c>
      <c r="D121" s="115">
        <f>D88</f>
        <v>264.61</v>
      </c>
    </row>
    <row r="122" spans="1:7">
      <c r="A122" s="358" t="s">
        <v>313</v>
      </c>
      <c r="B122" s="369" t="s">
        <v>307</v>
      </c>
      <c r="C122" s="182">
        <f t="shared" si="2"/>
        <v>0.37610975594655838</v>
      </c>
      <c r="D122" s="115">
        <f>D78</f>
        <v>607.5</v>
      </c>
    </row>
    <row r="123" spans="1:7">
      <c r="A123" s="358" t="s">
        <v>320</v>
      </c>
      <c r="B123" s="369" t="s">
        <v>322</v>
      </c>
      <c r="C123" s="182">
        <f t="shared" si="2"/>
        <v>1.0215326704721337E-3</v>
      </c>
      <c r="D123" s="115">
        <f>D94</f>
        <v>1.65</v>
      </c>
    </row>
    <row r="124" spans="1:7">
      <c r="A124" s="189" t="s">
        <v>325</v>
      </c>
      <c r="B124" s="380" t="s">
        <v>342</v>
      </c>
      <c r="C124" s="182">
        <f t="shared" si="2"/>
        <v>7.5537697651093971E-2</v>
      </c>
      <c r="D124" s="115">
        <f>D105</f>
        <v>122.01</v>
      </c>
    </row>
    <row r="125" spans="1:7" ht="31.5">
      <c r="A125" s="190" t="s">
        <v>333</v>
      </c>
      <c r="B125" s="379" t="s">
        <v>343</v>
      </c>
      <c r="C125" s="182">
        <f t="shared" si="2"/>
        <v>0.16932058790752963</v>
      </c>
      <c r="D125" s="115">
        <f>D117</f>
        <v>273.49</v>
      </c>
    </row>
    <row r="126" spans="1:7" ht="16.5" thickBot="1">
      <c r="A126" s="358" t="s">
        <v>344</v>
      </c>
      <c r="B126" s="369" t="s">
        <v>291</v>
      </c>
      <c r="C126" s="182">
        <f t="shared" si="2"/>
        <v>0</v>
      </c>
      <c r="D126" s="115">
        <v>0</v>
      </c>
    </row>
    <row r="127" spans="1:7" ht="37.5" customHeight="1" thickBot="1">
      <c r="A127" s="489" t="s">
        <v>345</v>
      </c>
      <c r="B127" s="490"/>
      <c r="C127" s="174">
        <f>SUM(C121:C126)</f>
        <v>0.7858124589839155</v>
      </c>
      <c r="D127" s="169">
        <f>SUM(D121:D126)</f>
        <v>1269.26</v>
      </c>
    </row>
    <row r="128" spans="1:7" hidden="1">
      <c r="A128" s="191"/>
      <c r="B128" s="191"/>
      <c r="C128" s="192"/>
      <c r="D128" s="193"/>
      <c r="E128" s="194"/>
      <c r="F128" s="195"/>
      <c r="G128" s="121"/>
    </row>
    <row r="129" spans="1:8" ht="16.5" thickBot="1">
      <c r="A129" s="479" t="s">
        <v>559</v>
      </c>
      <c r="B129" s="479"/>
      <c r="C129" s="479"/>
      <c r="D129" s="479"/>
      <c r="E129" s="479"/>
      <c r="F129" s="479"/>
      <c r="G129" s="479"/>
      <c r="H129" s="53"/>
    </row>
    <row r="130" spans="1:8" ht="16.5" thickBot="1">
      <c r="A130" s="188" t="s">
        <v>555</v>
      </c>
      <c r="B130" s="377" t="s">
        <v>346</v>
      </c>
      <c r="C130" s="119" t="s">
        <v>4</v>
      </c>
      <c r="D130" s="152" t="s">
        <v>279</v>
      </c>
      <c r="E130" s="196">
        <f>D43+D54+D64+D78+D88+D94+D105+D117</f>
        <v>3591.0881725490199</v>
      </c>
      <c r="G130" s="122"/>
    </row>
    <row r="131" spans="1:8">
      <c r="A131" s="153" t="s">
        <v>257</v>
      </c>
      <c r="B131" s="375" t="s">
        <v>347</v>
      </c>
      <c r="C131" s="123">
        <v>6.9574999999999998E-2</v>
      </c>
      <c r="D131" s="124">
        <f>E130*C131</f>
        <v>249.84995960509806</v>
      </c>
      <c r="G131" s="122"/>
    </row>
    <row r="132" spans="1:8">
      <c r="A132" s="358" t="s">
        <v>259</v>
      </c>
      <c r="B132" s="369" t="s">
        <v>348</v>
      </c>
      <c r="C132" s="182"/>
      <c r="D132" s="197"/>
      <c r="F132" s="198"/>
    </row>
    <row r="133" spans="1:8">
      <c r="A133" s="358"/>
      <c r="B133" s="369" t="s">
        <v>349</v>
      </c>
      <c r="C133" s="182"/>
      <c r="D133" s="124"/>
      <c r="F133" s="199"/>
      <c r="G133" s="122"/>
    </row>
    <row r="134" spans="1:8">
      <c r="A134" s="358"/>
      <c r="B134" s="369" t="s">
        <v>350</v>
      </c>
      <c r="C134" s="182">
        <v>7.5999999999999998E-2</v>
      </c>
      <c r="D134" s="115">
        <f>$D$152*C134</f>
        <v>339.31580403841934</v>
      </c>
      <c r="E134" s="198">
        <f>D152</f>
        <v>4464.6816320844655</v>
      </c>
      <c r="G134" s="122"/>
    </row>
    <row r="135" spans="1:8">
      <c r="A135" s="358"/>
      <c r="B135" s="369" t="s">
        <v>351</v>
      </c>
      <c r="C135" s="182">
        <v>1.6500000000000001E-2</v>
      </c>
      <c r="D135" s="115">
        <f>$D$152*C135</f>
        <v>73.667246929393684</v>
      </c>
      <c r="E135" s="200"/>
      <c r="G135" s="122"/>
    </row>
    <row r="136" spans="1:8">
      <c r="A136" s="358"/>
      <c r="B136" s="369" t="s">
        <v>352</v>
      </c>
      <c r="C136" s="182"/>
      <c r="D136" s="115"/>
    </row>
    <row r="137" spans="1:8">
      <c r="A137" s="358"/>
      <c r="B137" s="369" t="s">
        <v>353</v>
      </c>
      <c r="C137" s="182">
        <v>0.03</v>
      </c>
      <c r="D137" s="115">
        <f>$D$152*C137</f>
        <v>133.94044896253396</v>
      </c>
      <c r="G137" s="122"/>
    </row>
    <row r="138" spans="1:8">
      <c r="A138" s="358"/>
      <c r="B138" s="369" t="s">
        <v>354</v>
      </c>
      <c r="C138" s="182"/>
      <c r="D138" s="115"/>
    </row>
    <row r="139" spans="1:8" ht="16.5" thickBot="1">
      <c r="A139" s="358" t="s">
        <v>261</v>
      </c>
      <c r="B139" s="369" t="s">
        <v>355</v>
      </c>
      <c r="C139" s="182">
        <v>0.02</v>
      </c>
      <c r="D139" s="115">
        <f>ROUND(E139*C139,2)</f>
        <v>76.819999999999993</v>
      </c>
      <c r="E139" s="177">
        <f>E130+D131</f>
        <v>3840.9381321541177</v>
      </c>
    </row>
    <row r="140" spans="1:8" ht="33" customHeight="1" thickBot="1">
      <c r="A140" s="492" t="s">
        <v>356</v>
      </c>
      <c r="B140" s="493"/>
      <c r="C140" s="494"/>
      <c r="D140" s="201">
        <f>D131+D134+D135+D137+D139</f>
        <v>873.59345953544494</v>
      </c>
    </row>
    <row r="141" spans="1:8" hidden="1">
      <c r="A141" s="479" t="s">
        <v>357</v>
      </c>
      <c r="B141" s="479"/>
      <c r="C141" s="479"/>
      <c r="D141" s="479"/>
      <c r="E141" s="479"/>
      <c r="F141" s="479"/>
      <c r="G141" s="479"/>
    </row>
    <row r="142" spans="1:8" hidden="1">
      <c r="A142" s="479" t="s">
        <v>358</v>
      </c>
      <c r="B142" s="479"/>
      <c r="C142" s="479"/>
      <c r="D142" s="479"/>
      <c r="E142" s="479"/>
      <c r="F142" s="479"/>
      <c r="G142" s="479"/>
    </row>
    <row r="143" spans="1:8" hidden="1">
      <c r="A143" s="359"/>
    </row>
    <row r="144" spans="1:8" ht="16.5" thickBot="1">
      <c r="A144" s="477" t="s">
        <v>359</v>
      </c>
      <c r="B144" s="477"/>
      <c r="C144" s="477"/>
      <c r="D144" s="477"/>
      <c r="E144" s="477"/>
      <c r="F144" s="477"/>
      <c r="G144" s="477"/>
    </row>
    <row r="145" spans="1:8" ht="32.25" customHeight="1" thickBot="1">
      <c r="A145" s="188"/>
      <c r="B145" s="499" t="s">
        <v>360</v>
      </c>
      <c r="C145" s="499"/>
      <c r="D145" s="125" t="s">
        <v>361</v>
      </c>
    </row>
    <row r="146" spans="1:8" ht="31.5">
      <c r="A146" s="358" t="s">
        <v>257</v>
      </c>
      <c r="B146" s="369" t="s">
        <v>362</v>
      </c>
      <c r="C146" s="114">
        <f t="shared" ref="C146:C151" si="3">D146/$D$152</f>
        <v>0.36177719557707588</v>
      </c>
      <c r="D146" s="124">
        <f>D43</f>
        <v>1615.22</v>
      </c>
    </row>
    <row r="147" spans="1:8" ht="31.5">
      <c r="A147" s="358" t="s">
        <v>259</v>
      </c>
      <c r="B147" s="369" t="s">
        <v>363</v>
      </c>
      <c r="C147" s="114">
        <f t="shared" si="3"/>
        <v>0.13737600659489305</v>
      </c>
      <c r="D147" s="124">
        <f>D54</f>
        <v>613.34013333333337</v>
      </c>
    </row>
    <row r="148" spans="1:8" ht="47.25">
      <c r="A148" s="358" t="s">
        <v>261</v>
      </c>
      <c r="B148" s="369" t="s">
        <v>364</v>
      </c>
      <c r="C148" s="114">
        <f t="shared" si="3"/>
        <v>2.0890188125718922E-2</v>
      </c>
      <c r="D148" s="124">
        <f>D64</f>
        <v>93.268039215686272</v>
      </c>
      <c r="E148" s="198">
        <f>D150+D131+D139</f>
        <v>3917.7581321541179</v>
      </c>
    </row>
    <row r="149" spans="1:8" ht="31.5">
      <c r="A149" s="358" t="s">
        <v>263</v>
      </c>
      <c r="B149" s="369" t="s">
        <v>365</v>
      </c>
      <c r="C149" s="114">
        <f t="shared" si="3"/>
        <v>0.28428902766072689</v>
      </c>
      <c r="D149" s="124">
        <f>D127</f>
        <v>1269.26</v>
      </c>
      <c r="E149" s="202">
        <f>C137+C135+C134</f>
        <v>0.1225</v>
      </c>
    </row>
    <row r="150" spans="1:8" ht="16.5" customHeight="1">
      <c r="A150" s="117" t="s">
        <v>366</v>
      </c>
      <c r="B150" s="371"/>
      <c r="C150" s="176">
        <f t="shared" si="3"/>
        <v>0.80433241795841481</v>
      </c>
      <c r="D150" s="203">
        <f>SUM(D146:D149)</f>
        <v>3591.0881725490199</v>
      </c>
      <c r="E150" s="202">
        <f>100%-E149</f>
        <v>0.87749999999999995</v>
      </c>
    </row>
    <row r="151" spans="1:8" ht="32.25" thickBot="1">
      <c r="A151" s="358" t="s">
        <v>284</v>
      </c>
      <c r="B151" s="369" t="s">
        <v>367</v>
      </c>
      <c r="C151" s="114">
        <f t="shared" si="3"/>
        <v>0.19566758204158505</v>
      </c>
      <c r="D151" s="124">
        <f>D140</f>
        <v>873.59345953544494</v>
      </c>
      <c r="G151" s="126"/>
    </row>
    <row r="152" spans="1:8" ht="16.5" customHeight="1" thickBot="1">
      <c r="A152" s="495" t="s">
        <v>368</v>
      </c>
      <c r="B152" s="496"/>
      <c r="C152" s="174">
        <f>C151+C150</f>
        <v>0.99999999999999989</v>
      </c>
      <c r="D152" s="204">
        <f>(D150+D139+D131)/0.8775</f>
        <v>4464.6816320844655</v>
      </c>
      <c r="E152" s="205"/>
      <c r="F152" s="198">
        <f>D150+D151</f>
        <v>4464.6816320844646</v>
      </c>
      <c r="H152" s="54"/>
    </row>
    <row r="153" spans="1:8" hidden="1">
      <c r="E153" s="205"/>
    </row>
    <row r="154" spans="1:8">
      <c r="A154" s="362"/>
    </row>
  </sheetData>
  <mergeCells count="43">
    <mergeCell ref="A21:G21"/>
    <mergeCell ref="B27:C27"/>
    <mergeCell ref="G60:H60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78:B78"/>
    <mergeCell ref="A33:E33"/>
    <mergeCell ref="A45:G45"/>
    <mergeCell ref="B52:C52"/>
    <mergeCell ref="A55:D55"/>
    <mergeCell ref="A67:G67"/>
    <mergeCell ref="A68:G68"/>
    <mergeCell ref="E53:H53"/>
    <mergeCell ref="A57:D57"/>
    <mergeCell ref="A65:D65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B145:C145"/>
    <mergeCell ref="A152:B152"/>
    <mergeCell ref="A127:B127"/>
    <mergeCell ref="A129:G129"/>
    <mergeCell ref="A140:C140"/>
    <mergeCell ref="A141:G141"/>
    <mergeCell ref="A142:G142"/>
    <mergeCell ref="A144:G144"/>
  </mergeCells>
  <printOptions horizontalCentered="1"/>
  <pageMargins left="0" right="0" top="0.98425196850393704" bottom="0" header="0" footer="0"/>
  <pageSetup paperSize="9" scale="97" fitToHeight="3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54"/>
  <sheetViews>
    <sheetView showGridLines="0" view="pageBreakPreview" topLeftCell="A20" zoomScale="75" zoomScaleSheetLayoutView="75" workbookViewId="0">
      <selection activeCell="E53" sqref="E53:H53"/>
    </sheetView>
  </sheetViews>
  <sheetFormatPr defaultRowHeight="15.75"/>
  <cols>
    <col min="1" max="1" width="9.28515625" style="129" customWidth="1"/>
    <col min="2" max="2" width="39.85546875" style="129" customWidth="1"/>
    <col min="3" max="3" width="18.28515625" style="129" customWidth="1"/>
    <col min="4" max="4" width="23.85546875" style="129" customWidth="1"/>
    <col min="5" max="5" width="16" style="129" bestFit="1" customWidth="1"/>
    <col min="6" max="6" width="37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74" t="s">
        <v>255</v>
      </c>
      <c r="B3" s="474"/>
      <c r="C3" s="474"/>
      <c r="D3" s="474"/>
      <c r="E3" s="127"/>
      <c r="F3" s="127"/>
      <c r="G3" s="108"/>
    </row>
    <row r="4" spans="1:7" hidden="1">
      <c r="A4" s="474"/>
      <c r="B4" s="474"/>
      <c r="C4" s="474"/>
      <c r="D4" s="474"/>
      <c r="E4" s="127"/>
      <c r="F4" s="127"/>
      <c r="G4" s="108"/>
    </row>
    <row r="5" spans="1:7" hidden="1">
      <c r="A5" s="128"/>
      <c r="B5" s="127"/>
      <c r="C5" s="127"/>
      <c r="D5" s="127"/>
      <c r="E5" s="127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127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419"/>
      <c r="C8" s="361"/>
      <c r="D8" s="361"/>
    </row>
    <row r="9" spans="1:7" hidden="1">
      <c r="A9" s="476"/>
      <c r="B9" s="476"/>
      <c r="C9" s="476"/>
      <c r="D9" s="476"/>
    </row>
    <row r="10" spans="1:7">
      <c r="A10" s="132" t="s">
        <v>256</v>
      </c>
      <c r="B10" s="360"/>
      <c r="C10" s="361"/>
      <c r="D10" s="430" t="s">
        <v>641</v>
      </c>
    </row>
    <row r="11" spans="1:7">
      <c r="A11" s="133" t="s">
        <v>257</v>
      </c>
      <c r="B11" s="472" t="s">
        <v>258</v>
      </c>
      <c r="C11" s="473"/>
      <c r="D11" s="134">
        <v>42550</v>
      </c>
    </row>
    <row r="12" spans="1:7">
      <c r="A12" s="133" t="s">
        <v>259</v>
      </c>
      <c r="B12" s="418" t="s">
        <v>260</v>
      </c>
      <c r="C12" s="348"/>
      <c r="D12" s="136" t="s">
        <v>369</v>
      </c>
    </row>
    <row r="13" spans="1:7">
      <c r="A13" s="133" t="s">
        <v>261</v>
      </c>
      <c r="B13" s="472" t="s">
        <v>262</v>
      </c>
      <c r="C13" s="473"/>
      <c r="D13" s="136">
        <v>2016</v>
      </c>
    </row>
    <row r="14" spans="1:7">
      <c r="A14" s="137" t="s">
        <v>263</v>
      </c>
      <c r="B14" s="417" t="s">
        <v>550</v>
      </c>
      <c r="C14" s="138"/>
      <c r="D14" s="134">
        <v>42625</v>
      </c>
    </row>
    <row r="15" spans="1:7" hidden="1"/>
    <row r="16" spans="1:7" hidden="1">
      <c r="A16" s="359"/>
    </row>
    <row r="17" spans="1:7">
      <c r="A17" s="477"/>
      <c r="B17" s="477"/>
      <c r="C17" s="477"/>
      <c r="D17" s="477"/>
      <c r="E17" s="477"/>
      <c r="F17" s="477"/>
      <c r="G17" s="477"/>
    </row>
    <row r="18" spans="1:7" ht="35.25" customHeight="1">
      <c r="A18" s="478" t="s">
        <v>264</v>
      </c>
      <c r="B18" s="478"/>
      <c r="C18" s="363" t="s">
        <v>265</v>
      </c>
      <c r="D18" s="363" t="s">
        <v>266</v>
      </c>
    </row>
    <row r="19" spans="1:7">
      <c r="A19" s="136">
        <v>1</v>
      </c>
      <c r="B19" s="416" t="s">
        <v>392</v>
      </c>
      <c r="C19" s="136" t="s">
        <v>267</v>
      </c>
      <c r="D19" s="141">
        <v>3</v>
      </c>
    </row>
    <row r="20" spans="1:7">
      <c r="A20" s="133"/>
      <c r="B20" s="415"/>
      <c r="C20" s="133"/>
      <c r="D20" s="142"/>
    </row>
    <row r="21" spans="1:7" hidden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145"/>
      <c r="C25" s="145"/>
      <c r="D25" s="146"/>
    </row>
    <row r="26" spans="1:7" ht="31.5">
      <c r="A26" s="147">
        <v>1</v>
      </c>
      <c r="B26" s="414" t="s">
        <v>272</v>
      </c>
      <c r="C26" s="414"/>
      <c r="D26" s="110" t="str">
        <f>B19</f>
        <v>MANUTENÇÃO PREDIAL</v>
      </c>
    </row>
    <row r="27" spans="1:7" ht="30.75" customHeight="1">
      <c r="A27" s="147">
        <v>2</v>
      </c>
      <c r="B27" s="508" t="s">
        <v>273</v>
      </c>
      <c r="C27" s="509"/>
      <c r="D27" s="111">
        <f>E27*220</f>
        <v>1751.2</v>
      </c>
      <c r="E27" s="367">
        <v>7.96</v>
      </c>
    </row>
    <row r="28" spans="1:7" ht="31.5" customHeight="1">
      <c r="A28" s="147">
        <v>3</v>
      </c>
      <c r="B28" s="508" t="s">
        <v>274</v>
      </c>
      <c r="C28" s="509"/>
      <c r="D28" s="112" t="s">
        <v>370</v>
      </c>
    </row>
    <row r="29" spans="1:7">
      <c r="A29" s="148">
        <v>4</v>
      </c>
      <c r="B29" s="413" t="s">
        <v>275</v>
      </c>
      <c r="C29" s="413"/>
      <c r="D29" s="149">
        <v>42767</v>
      </c>
    </row>
    <row r="30" spans="1:7" hidden="1">
      <c r="A30" s="143"/>
      <c r="D30" s="412" t="s">
        <v>634</v>
      </c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411" t="s">
        <v>278</v>
      </c>
      <c r="C34" s="151"/>
      <c r="D34" s="152" t="s">
        <v>279</v>
      </c>
    </row>
    <row r="35" spans="1:7">
      <c r="A35" s="153" t="s">
        <v>257</v>
      </c>
      <c r="B35" s="394" t="s">
        <v>280</v>
      </c>
      <c r="C35" s="154"/>
      <c r="D35" s="155">
        <f>ROUND(((D27/220)*(365.25/12)*(40/6)),2)</f>
        <v>1615.22</v>
      </c>
    </row>
    <row r="36" spans="1:7">
      <c r="A36" s="358" t="s">
        <v>259</v>
      </c>
      <c r="B36" s="384" t="s">
        <v>281</v>
      </c>
      <c r="C36" s="156"/>
      <c r="D36" s="115">
        <v>0</v>
      </c>
    </row>
    <row r="37" spans="1:7">
      <c r="A37" s="358" t="s">
        <v>261</v>
      </c>
      <c r="B37" s="384" t="s">
        <v>282</v>
      </c>
      <c r="C37" s="157"/>
      <c r="D37" s="115">
        <v>0</v>
      </c>
    </row>
    <row r="38" spans="1:7">
      <c r="A38" s="358" t="s">
        <v>263</v>
      </c>
      <c r="B38" s="384" t="s">
        <v>547</v>
      </c>
      <c r="C38" s="156"/>
      <c r="D38" s="115">
        <v>0</v>
      </c>
    </row>
    <row r="39" spans="1:7">
      <c r="A39" s="358" t="s">
        <v>284</v>
      </c>
      <c r="B39" s="384" t="s">
        <v>285</v>
      </c>
      <c r="C39" s="158"/>
      <c r="D39" s="115">
        <v>0</v>
      </c>
    </row>
    <row r="40" spans="1:7">
      <c r="A40" s="358" t="s">
        <v>286</v>
      </c>
      <c r="B40" s="409" t="s">
        <v>287</v>
      </c>
      <c r="C40" s="158"/>
      <c r="D40" s="115">
        <v>0</v>
      </c>
    </row>
    <row r="41" spans="1:7">
      <c r="A41" s="358" t="s">
        <v>288</v>
      </c>
      <c r="B41" s="409" t="s">
        <v>289</v>
      </c>
      <c r="C41" s="158"/>
      <c r="D41" s="115">
        <v>0</v>
      </c>
    </row>
    <row r="42" spans="1:7" ht="16.5" thickBot="1">
      <c r="A42" s="358" t="s">
        <v>290</v>
      </c>
      <c r="B42" s="386" t="s">
        <v>371</v>
      </c>
      <c r="C42" s="159"/>
      <c r="D42" s="115">
        <v>0</v>
      </c>
    </row>
    <row r="43" spans="1:7" ht="16.5" thickBot="1">
      <c r="A43" s="160"/>
      <c r="B43" s="408" t="s">
        <v>292</v>
      </c>
      <c r="C43" s="161"/>
      <c r="D43" s="162">
        <f>SUM(D35:D42)</f>
        <v>1615.22</v>
      </c>
    </row>
    <row r="44" spans="1:7" hidden="1">
      <c r="A44" s="359"/>
    </row>
    <row r="45" spans="1:7" ht="16.5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356" t="s">
        <v>294</v>
      </c>
      <c r="C46" s="163"/>
      <c r="D46" s="125" t="s">
        <v>279</v>
      </c>
    </row>
    <row r="47" spans="1:7">
      <c r="A47" s="153" t="s">
        <v>257</v>
      </c>
      <c r="B47" s="394" t="s">
        <v>295</v>
      </c>
      <c r="C47" s="164"/>
      <c r="D47" s="155">
        <f>(3.7*44)-(D35*6%)</f>
        <v>65.886800000000008</v>
      </c>
      <c r="E47" s="367"/>
      <c r="F47" s="407" t="s">
        <v>633</v>
      </c>
    </row>
    <row r="48" spans="1:7" ht="31.5">
      <c r="A48" s="358" t="s">
        <v>259</v>
      </c>
      <c r="B48" s="384" t="s">
        <v>296</v>
      </c>
      <c r="C48" s="157"/>
      <c r="D48" s="115">
        <v>391</v>
      </c>
      <c r="E48" s="367"/>
      <c r="F48" s="407" t="s">
        <v>632</v>
      </c>
    </row>
    <row r="49" spans="1:8">
      <c r="A49" s="358" t="s">
        <v>261</v>
      </c>
      <c r="B49" s="384" t="s">
        <v>384</v>
      </c>
      <c r="C49" s="157"/>
      <c r="D49" s="177">
        <v>26.69</v>
      </c>
      <c r="E49" s="367"/>
      <c r="F49" s="407" t="s">
        <v>642</v>
      </c>
    </row>
    <row r="50" spans="1:8">
      <c r="A50" s="358" t="s">
        <v>263</v>
      </c>
      <c r="B50" s="384" t="s">
        <v>19</v>
      </c>
      <c r="C50" s="156"/>
      <c r="D50" s="177">
        <v>5.22</v>
      </c>
      <c r="E50" s="406"/>
    </row>
    <row r="51" spans="1:8">
      <c r="A51" s="358" t="s">
        <v>284</v>
      </c>
      <c r="B51" s="384" t="s">
        <v>390</v>
      </c>
      <c r="C51" s="158"/>
      <c r="D51" s="165">
        <f>E51*22</f>
        <v>91.96</v>
      </c>
      <c r="E51" s="367">
        <v>4.18</v>
      </c>
    </row>
    <row r="52" spans="1:8" ht="16.5" customHeight="1">
      <c r="A52" s="358" t="s">
        <v>286</v>
      </c>
      <c r="B52" s="487" t="s">
        <v>389</v>
      </c>
      <c r="C52" s="488"/>
      <c r="D52" s="165">
        <f>E52/12</f>
        <v>32.583333333333336</v>
      </c>
      <c r="E52" s="367">
        <v>391</v>
      </c>
    </row>
    <row r="53" spans="1:8" ht="31.9" customHeight="1" thickBot="1">
      <c r="A53" s="116" t="s">
        <v>288</v>
      </c>
      <c r="B53" s="405" t="s">
        <v>629</v>
      </c>
      <c r="C53" s="404"/>
      <c r="D53" s="403">
        <v>0</v>
      </c>
      <c r="E53" s="480" t="s">
        <v>629</v>
      </c>
      <c r="F53" s="481"/>
      <c r="G53" s="481"/>
      <c r="H53" s="481"/>
    </row>
    <row r="54" spans="1:8" ht="16.5" thickBot="1">
      <c r="A54" s="167"/>
      <c r="B54" s="356" t="s">
        <v>298</v>
      </c>
      <c r="C54" s="168"/>
      <c r="D54" s="169">
        <f>SUM(D47:D53)</f>
        <v>613.34013333333337</v>
      </c>
      <c r="E54" s="402">
        <v>44.14</v>
      </c>
      <c r="F54" s="401" t="s">
        <v>643</v>
      </c>
      <c r="G54" s="401" t="s">
        <v>631</v>
      </c>
      <c r="H54" s="400">
        <v>9.8199999999999996E-2</v>
      </c>
    </row>
    <row r="55" spans="1:8" ht="33" customHeight="1">
      <c r="A55" s="486" t="s">
        <v>299</v>
      </c>
      <c r="B55" s="486"/>
      <c r="C55" s="486"/>
      <c r="D55" s="510"/>
      <c r="E55" s="395">
        <f>E54*F55</f>
        <v>176.56</v>
      </c>
      <c r="F55" s="399">
        <v>4</v>
      </c>
      <c r="G55" s="398">
        <v>1471.15</v>
      </c>
      <c r="H55" s="395">
        <f>G55*H54</f>
        <v>144.46692999999999</v>
      </c>
    </row>
    <row r="56" spans="1:8">
      <c r="A56" s="359"/>
      <c r="E56" s="392"/>
      <c r="F56" s="393"/>
      <c r="G56" s="393"/>
      <c r="H56" s="397">
        <f>H55*F55</f>
        <v>577.86771999999996</v>
      </c>
    </row>
    <row r="57" spans="1:8" ht="16.149999999999999" customHeight="1" thickBot="1">
      <c r="A57" s="482" t="s">
        <v>300</v>
      </c>
      <c r="B57" s="482"/>
      <c r="C57" s="482"/>
      <c r="D57" s="482"/>
      <c r="E57" s="392">
        <v>391</v>
      </c>
      <c r="F57" s="393"/>
      <c r="G57" s="393"/>
      <c r="H57" s="396">
        <f>E55</f>
        <v>176.56</v>
      </c>
    </row>
    <row r="58" spans="1:8" ht="16.5" thickBot="1">
      <c r="A58" s="152">
        <v>3</v>
      </c>
      <c r="B58" s="356" t="s">
        <v>301</v>
      </c>
      <c r="C58" s="163"/>
      <c r="D58" s="125" t="s">
        <v>279</v>
      </c>
      <c r="E58" s="392"/>
      <c r="F58" s="393"/>
      <c r="G58" s="393"/>
      <c r="H58" s="395">
        <f>H56+H57</f>
        <v>754.42771999999991</v>
      </c>
    </row>
    <row r="59" spans="1:8" ht="16.5" thickBot="1">
      <c r="A59" s="153" t="s">
        <v>257</v>
      </c>
      <c r="B59" s="394" t="s">
        <v>302</v>
      </c>
      <c r="C59" s="170"/>
      <c r="D59" s="171">
        <f>'[6]ANEXO IV'!D69</f>
        <v>43</v>
      </c>
      <c r="E59" s="392"/>
      <c r="F59" s="393"/>
      <c r="G59" s="393"/>
      <c r="H59" s="443"/>
    </row>
    <row r="60" spans="1:8" ht="17.25" thickTop="1" thickBot="1">
      <c r="A60" s="358" t="s">
        <v>259</v>
      </c>
      <c r="B60" s="384" t="s">
        <v>15</v>
      </c>
      <c r="C60" s="157"/>
      <c r="D60" s="115">
        <f>[6]EQ!E61/17</f>
        <v>12.164705882352942</v>
      </c>
      <c r="E60" s="392"/>
      <c r="F60" s="391">
        <f>H58/3</f>
        <v>251.47590666666665</v>
      </c>
      <c r="G60" s="483" t="s">
        <v>630</v>
      </c>
      <c r="H60" s="484"/>
    </row>
    <row r="61" spans="1:8" ht="16.5" thickTop="1">
      <c r="A61" s="358" t="s">
        <v>261</v>
      </c>
      <c r="B61" s="384" t="s">
        <v>21</v>
      </c>
      <c r="C61" s="157"/>
      <c r="D61" s="115">
        <v>19.68</v>
      </c>
    </row>
    <row r="62" spans="1:8">
      <c r="A62" s="358" t="s">
        <v>263</v>
      </c>
      <c r="B62" s="384" t="s">
        <v>18</v>
      </c>
      <c r="C62" s="157"/>
      <c r="D62" s="165">
        <f>[6]EQ!D140</f>
        <v>18.423333333333336</v>
      </c>
    </row>
    <row r="63" spans="1:8" ht="16.5" thickBot="1">
      <c r="A63" s="116" t="s">
        <v>284</v>
      </c>
      <c r="B63" s="386" t="s">
        <v>291</v>
      </c>
      <c r="C63" s="385"/>
      <c r="D63" s="166">
        <v>0</v>
      </c>
    </row>
    <row r="64" spans="1:8" ht="16.5" thickBot="1">
      <c r="A64" s="167"/>
      <c r="B64" s="356" t="s">
        <v>303</v>
      </c>
      <c r="C64" s="168"/>
      <c r="D64" s="169">
        <f>SUM(D59:D63)</f>
        <v>93.268039215686272</v>
      </c>
    </row>
    <row r="65" spans="1:7" hidden="1">
      <c r="A65" s="479" t="s">
        <v>304</v>
      </c>
      <c r="B65" s="479"/>
      <c r="C65" s="479"/>
      <c r="D65" s="479"/>
      <c r="E65" s="479"/>
      <c r="F65" s="479"/>
      <c r="G65" s="479"/>
    </row>
    <row r="66" spans="1:7" hidden="1">
      <c r="A66" s="359"/>
    </row>
    <row r="67" spans="1:7">
      <c r="A67" s="477" t="s">
        <v>305</v>
      </c>
      <c r="B67" s="477"/>
      <c r="C67" s="477"/>
      <c r="D67" s="477"/>
      <c r="E67" s="477"/>
      <c r="F67" s="477"/>
      <c r="G67" s="477"/>
    </row>
    <row r="68" spans="1:7" ht="16.5" thickBot="1">
      <c r="A68" s="477" t="s">
        <v>556</v>
      </c>
      <c r="B68" s="477"/>
      <c r="C68" s="477"/>
      <c r="D68" s="477"/>
      <c r="E68" s="477"/>
      <c r="F68" s="477"/>
      <c r="G68" s="477"/>
    </row>
    <row r="69" spans="1:7" ht="16.5" thickBot="1">
      <c r="A69" s="120" t="s">
        <v>306</v>
      </c>
      <c r="B69" s="383" t="s">
        <v>307</v>
      </c>
      <c r="C69" s="120" t="s">
        <v>4</v>
      </c>
      <c r="D69" s="120" t="s">
        <v>279</v>
      </c>
    </row>
    <row r="70" spans="1:7">
      <c r="A70" s="153" t="s">
        <v>257</v>
      </c>
      <c r="B70" s="375" t="s">
        <v>8</v>
      </c>
      <c r="C70" s="172">
        <v>0.2</v>
      </c>
      <c r="D70" s="155">
        <f t="shared" ref="D70:D77" si="0">ROUND($D$43*C70,2)</f>
        <v>323.04000000000002</v>
      </c>
    </row>
    <row r="71" spans="1:7">
      <c r="A71" s="358" t="s">
        <v>259</v>
      </c>
      <c r="B71" s="369" t="s">
        <v>308</v>
      </c>
      <c r="C71" s="114">
        <v>1.4999999999999999E-2</v>
      </c>
      <c r="D71" s="115">
        <f t="shared" si="0"/>
        <v>24.23</v>
      </c>
    </row>
    <row r="72" spans="1:7">
      <c r="A72" s="358" t="s">
        <v>261</v>
      </c>
      <c r="B72" s="369" t="s">
        <v>309</v>
      </c>
      <c r="C72" s="114">
        <v>0.01</v>
      </c>
      <c r="D72" s="115">
        <f t="shared" si="0"/>
        <v>16.149999999999999</v>
      </c>
    </row>
    <row r="73" spans="1:7">
      <c r="A73" s="358" t="s">
        <v>263</v>
      </c>
      <c r="B73" s="369" t="s">
        <v>9</v>
      </c>
      <c r="C73" s="114">
        <v>2E-3</v>
      </c>
      <c r="D73" s="115">
        <f t="shared" si="0"/>
        <v>3.23</v>
      </c>
    </row>
    <row r="74" spans="1:7">
      <c r="A74" s="358" t="s">
        <v>284</v>
      </c>
      <c r="B74" s="369" t="s">
        <v>10</v>
      </c>
      <c r="C74" s="114">
        <v>2.5000000000000001E-2</v>
      </c>
      <c r="D74" s="115">
        <f t="shared" si="0"/>
        <v>40.380000000000003</v>
      </c>
    </row>
    <row r="75" spans="1:7">
      <c r="A75" s="358" t="s">
        <v>286</v>
      </c>
      <c r="B75" s="369" t="s">
        <v>11</v>
      </c>
      <c r="C75" s="114">
        <v>0.08</v>
      </c>
      <c r="D75" s="115">
        <f t="shared" si="0"/>
        <v>129.22</v>
      </c>
    </row>
    <row r="76" spans="1:7" ht="31.5">
      <c r="A76" s="358" t="s">
        <v>288</v>
      </c>
      <c r="B76" s="369" t="s">
        <v>373</v>
      </c>
      <c r="C76" s="114">
        <v>3.8112E-2</v>
      </c>
      <c r="D76" s="115">
        <f t="shared" si="0"/>
        <v>61.56</v>
      </c>
    </row>
    <row r="77" spans="1:7" ht="16.5" thickBot="1">
      <c r="A77" s="116" t="s">
        <v>290</v>
      </c>
      <c r="B77" s="381" t="s">
        <v>12</v>
      </c>
      <c r="C77" s="173">
        <v>6.0000000000000001E-3</v>
      </c>
      <c r="D77" s="166">
        <f t="shared" si="0"/>
        <v>9.69</v>
      </c>
    </row>
    <row r="78" spans="1:7" ht="16.5" thickBot="1">
      <c r="A78" s="489" t="s">
        <v>7</v>
      </c>
      <c r="B78" s="490"/>
      <c r="C78" s="174">
        <f>SUM(C70:C77)</f>
        <v>0.37611200000000006</v>
      </c>
      <c r="D78" s="169">
        <f>SUM(D70:D77)</f>
        <v>607.5</v>
      </c>
    </row>
    <row r="79" spans="1:7" hidden="1">
      <c r="A79" s="491" t="s">
        <v>310</v>
      </c>
      <c r="B79" s="491"/>
      <c r="C79" s="491"/>
      <c r="D79" s="491"/>
    </row>
    <row r="80" spans="1:7" ht="16.5" hidden="1" customHeight="1">
      <c r="A80" s="491" t="s">
        <v>311</v>
      </c>
      <c r="B80" s="491"/>
      <c r="C80" s="491"/>
      <c r="D80" s="491"/>
    </row>
    <row r="81" spans="1:7" hidden="1">
      <c r="A81" s="359"/>
    </row>
    <row r="82" spans="1:7" ht="16.5" thickBot="1">
      <c r="A82" s="477" t="s">
        <v>312</v>
      </c>
      <c r="B82" s="477"/>
      <c r="C82" s="477"/>
      <c r="D82" s="477"/>
      <c r="E82" s="477"/>
      <c r="F82" s="477"/>
      <c r="G82" s="477"/>
    </row>
    <row r="83" spans="1:7" ht="16.5" thickBot="1">
      <c r="A83" s="120" t="s">
        <v>313</v>
      </c>
      <c r="B83" s="383" t="s">
        <v>314</v>
      </c>
      <c r="C83" s="120" t="s">
        <v>4</v>
      </c>
      <c r="D83" s="120" t="s">
        <v>279</v>
      </c>
    </row>
    <row r="84" spans="1:7">
      <c r="A84" s="153" t="s">
        <v>257</v>
      </c>
      <c r="B84" s="375" t="s">
        <v>315</v>
      </c>
      <c r="C84" s="172">
        <f>((5/56)*100)/100</f>
        <v>8.9285714285714288E-2</v>
      </c>
      <c r="D84" s="155">
        <f>ROUND($D$43*C84,2)</f>
        <v>144.22</v>
      </c>
    </row>
    <row r="85" spans="1:7">
      <c r="A85" s="358" t="s">
        <v>259</v>
      </c>
      <c r="B85" s="369" t="s">
        <v>316</v>
      </c>
      <c r="C85" s="175">
        <f>(1/3)*(5/56)</f>
        <v>2.976190476190476E-2</v>
      </c>
      <c r="D85" s="124">
        <f>ROUND($D$43*C85,2)</f>
        <v>48.07</v>
      </c>
    </row>
    <row r="86" spans="1:7" ht="31.5">
      <c r="A86" s="117" t="s">
        <v>317</v>
      </c>
      <c r="B86" s="369"/>
      <c r="C86" s="176">
        <f>SUM(C84:C85)</f>
        <v>0.11904761904761904</v>
      </c>
      <c r="D86" s="177">
        <f>SUM(D84:D85)</f>
        <v>192.29</v>
      </c>
    </row>
    <row r="87" spans="1:7" ht="32.25" thickBot="1">
      <c r="A87" s="358" t="s">
        <v>261</v>
      </c>
      <c r="B87" s="369" t="s">
        <v>318</v>
      </c>
      <c r="C87" s="114">
        <f>D87/D43</f>
        <v>4.4774086502148307E-2</v>
      </c>
      <c r="D87" s="115">
        <f>ROUND(D78*C86,2)</f>
        <v>72.319999999999993</v>
      </c>
    </row>
    <row r="88" spans="1:7" ht="16.5" thickBot="1">
      <c r="A88" s="489" t="s">
        <v>7</v>
      </c>
      <c r="B88" s="490"/>
      <c r="C88" s="174">
        <f>C87+C86</f>
        <v>0.16382170554976735</v>
      </c>
      <c r="D88" s="169">
        <f>D86+D87</f>
        <v>264.61</v>
      </c>
    </row>
    <row r="89" spans="1:7" hidden="1">
      <c r="A89" s="359"/>
    </row>
    <row r="90" spans="1:7" ht="16.5" thickBot="1">
      <c r="A90" s="477" t="s">
        <v>319</v>
      </c>
      <c r="B90" s="477"/>
      <c r="C90" s="477"/>
      <c r="D90" s="477"/>
      <c r="E90" s="477"/>
      <c r="F90" s="477"/>
      <c r="G90" s="477"/>
    </row>
    <row r="91" spans="1:7" ht="16.5" thickBot="1">
      <c r="A91" s="120" t="s">
        <v>320</v>
      </c>
      <c r="B91" s="383" t="s">
        <v>321</v>
      </c>
      <c r="C91" s="120" t="s">
        <v>4</v>
      </c>
      <c r="D91" s="120" t="s">
        <v>279</v>
      </c>
    </row>
    <row r="92" spans="1:7">
      <c r="A92" s="153" t="s">
        <v>257</v>
      </c>
      <c r="B92" s="375" t="s">
        <v>322</v>
      </c>
      <c r="C92" s="172">
        <f>0.1111*0.02*0.3333</f>
        <v>7.4059259999999997E-4</v>
      </c>
      <c r="D92" s="155">
        <f>ROUND($D$43*C92,2)</f>
        <v>1.2</v>
      </c>
    </row>
    <row r="93" spans="1:7" ht="32.25" thickBot="1">
      <c r="A93" s="116" t="s">
        <v>259</v>
      </c>
      <c r="B93" s="381" t="s">
        <v>323</v>
      </c>
      <c r="C93" s="173">
        <f>D93/D43</f>
        <v>2.7859981921967287E-4</v>
      </c>
      <c r="D93" s="166">
        <f>ROUND(D78*C92,2)</f>
        <v>0.45</v>
      </c>
    </row>
    <row r="94" spans="1:7" ht="16.5" thickBot="1">
      <c r="A94" s="489" t="s">
        <v>7</v>
      </c>
      <c r="B94" s="490"/>
      <c r="C94" s="174">
        <f>SUM(C92:C93)</f>
        <v>1.0191924192196728E-3</v>
      </c>
      <c r="D94" s="169">
        <f>SUM(D92:D93)</f>
        <v>1.65</v>
      </c>
    </row>
    <row r="95" spans="1:7" hidden="1">
      <c r="A95" s="359"/>
    </row>
    <row r="96" spans="1:7" hidden="1">
      <c r="A96" s="359"/>
    </row>
    <row r="97" spans="1:7" ht="16.5" thickBot="1">
      <c r="A97" s="477" t="s">
        <v>324</v>
      </c>
      <c r="B97" s="477"/>
      <c r="C97" s="477"/>
      <c r="D97" s="477"/>
      <c r="E97" s="477"/>
      <c r="F97" s="477"/>
      <c r="G97" s="477"/>
    </row>
    <row r="98" spans="1:7" ht="16.5" thickBot="1">
      <c r="A98" s="120" t="s">
        <v>325</v>
      </c>
      <c r="B98" s="383" t="s">
        <v>326</v>
      </c>
      <c r="C98" s="120" t="s">
        <v>4</v>
      </c>
      <c r="D98" s="120" t="s">
        <v>279</v>
      </c>
    </row>
    <row r="99" spans="1:7">
      <c r="A99" s="153" t="s">
        <v>257</v>
      </c>
      <c r="B99" s="375" t="s">
        <v>327</v>
      </c>
      <c r="C99" s="178">
        <f>((1/12)*0.05)</f>
        <v>4.1666666666666666E-3</v>
      </c>
      <c r="D99" s="155">
        <f>ROUND($D$43*C99,2)</f>
        <v>6.73</v>
      </c>
    </row>
    <row r="100" spans="1:7" ht="31.5">
      <c r="A100" s="358" t="s">
        <v>259</v>
      </c>
      <c r="B100" s="384" t="s">
        <v>328</v>
      </c>
      <c r="C100" s="118">
        <f>D100/D43</f>
        <v>3.3431978306360747E-4</v>
      </c>
      <c r="D100" s="179">
        <f>ROUND(D75*C99,2)</f>
        <v>0.54</v>
      </c>
    </row>
    <row r="101" spans="1:7" ht="31.5">
      <c r="A101" s="358" t="s">
        <v>261</v>
      </c>
      <c r="B101" s="369" t="s">
        <v>329</v>
      </c>
      <c r="C101" s="180">
        <f>0.08*0.5*0.9*(1+(5/56)+(5/56)+(1/3)*(5/56))</f>
        <v>4.3499999999999997E-2</v>
      </c>
      <c r="D101" s="115">
        <f>ROUND($D$43*C101,2)</f>
        <v>70.260000000000005</v>
      </c>
    </row>
    <row r="102" spans="1:7">
      <c r="A102" s="358" t="s">
        <v>263</v>
      </c>
      <c r="B102" s="369" t="s">
        <v>330</v>
      </c>
      <c r="C102" s="181">
        <f>(((7/30)/12))</f>
        <v>1.9444444444444445E-2</v>
      </c>
      <c r="D102" s="115">
        <f>ROUND($D$43*C102,2)</f>
        <v>31.41</v>
      </c>
    </row>
    <row r="103" spans="1:7" ht="31.5">
      <c r="A103" s="358" t="s">
        <v>284</v>
      </c>
      <c r="B103" s="369" t="s">
        <v>331</v>
      </c>
      <c r="C103" s="114">
        <f>D103/D43</f>
        <v>7.31169747774297E-3</v>
      </c>
      <c r="D103" s="115">
        <f>ROUND(D78*C102,2)</f>
        <v>11.81</v>
      </c>
    </row>
    <row r="104" spans="1:7" ht="32.25" thickBot="1">
      <c r="A104" s="116" t="s">
        <v>286</v>
      </c>
      <c r="B104" s="381" t="s">
        <v>332</v>
      </c>
      <c r="C104" s="182">
        <f>(40%+10%)*C75*C102</f>
        <v>7.7777777777777784E-4</v>
      </c>
      <c r="D104" s="115">
        <f>ROUND($D$43*C104,2)</f>
        <v>1.26</v>
      </c>
    </row>
    <row r="105" spans="1:7" ht="16.5" thickBot="1">
      <c r="A105" s="495" t="s">
        <v>7</v>
      </c>
      <c r="B105" s="496"/>
      <c r="C105" s="174">
        <f>SUM(C99:C104)</f>
        <v>7.5534906149695463E-2</v>
      </c>
      <c r="D105" s="183">
        <f>SUM(D99:D104)</f>
        <v>122.01</v>
      </c>
    </row>
    <row r="106" spans="1:7" hidden="1">
      <c r="A106" s="143"/>
    </row>
    <row r="107" spans="1:7" ht="16.5" thickBot="1">
      <c r="A107" s="477" t="s">
        <v>557</v>
      </c>
      <c r="B107" s="477"/>
      <c r="C107" s="477"/>
      <c r="D107" s="477"/>
      <c r="E107" s="477"/>
      <c r="F107" s="477"/>
      <c r="G107" s="477"/>
    </row>
    <row r="108" spans="1:7" ht="32.25" thickBot="1">
      <c r="A108" s="120" t="s">
        <v>333</v>
      </c>
      <c r="B108" s="383" t="s">
        <v>334</v>
      </c>
      <c r="C108" s="120" t="s">
        <v>4</v>
      </c>
      <c r="D108" s="120" t="s">
        <v>279</v>
      </c>
    </row>
    <row r="109" spans="1:7">
      <c r="A109" s="153" t="s">
        <v>257</v>
      </c>
      <c r="B109" s="375" t="s">
        <v>13</v>
      </c>
      <c r="C109" s="184">
        <f>(5/56)</f>
        <v>8.9285714285714288E-2</v>
      </c>
      <c r="D109" s="115">
        <f t="shared" ref="D109:D114" si="1">ROUND($D$43*C109,2)</f>
        <v>144.22</v>
      </c>
    </row>
    <row r="110" spans="1:7">
      <c r="A110" s="358" t="s">
        <v>259</v>
      </c>
      <c r="B110" s="369" t="s">
        <v>374</v>
      </c>
      <c r="C110" s="114">
        <f>(10.96/30)/12</f>
        <v>3.0444444444444444E-2</v>
      </c>
      <c r="D110" s="115">
        <f t="shared" si="1"/>
        <v>49.17</v>
      </c>
      <c r="E110" s="185"/>
    </row>
    <row r="111" spans="1:7">
      <c r="A111" s="358" t="s">
        <v>261</v>
      </c>
      <c r="B111" s="369" t="s">
        <v>335</v>
      </c>
      <c r="C111" s="114">
        <f>((5/30)/12)*0.015</f>
        <v>2.0833333333333332E-4</v>
      </c>
      <c r="D111" s="115">
        <f t="shared" si="1"/>
        <v>0.34</v>
      </c>
    </row>
    <row r="112" spans="1:7">
      <c r="A112" s="358" t="s">
        <v>263</v>
      </c>
      <c r="B112" s="369" t="s">
        <v>336</v>
      </c>
      <c r="C112" s="114">
        <f>((1/30)/12)</f>
        <v>2.7777777777777779E-3</v>
      </c>
      <c r="D112" s="115">
        <f t="shared" si="1"/>
        <v>4.49</v>
      </c>
    </row>
    <row r="113" spans="1:7">
      <c r="A113" s="358" t="s">
        <v>284</v>
      </c>
      <c r="B113" s="369" t="s">
        <v>337</v>
      </c>
      <c r="C113" s="114">
        <f>((15/30)/12)*0.0078</f>
        <v>3.2499999999999999E-4</v>
      </c>
      <c r="D113" s="115">
        <f t="shared" si="1"/>
        <v>0.52</v>
      </c>
    </row>
    <row r="114" spans="1:7">
      <c r="A114" s="358" t="s">
        <v>286</v>
      </c>
      <c r="B114" s="369" t="s">
        <v>291</v>
      </c>
      <c r="C114" s="186"/>
      <c r="D114" s="115">
        <f t="shared" si="1"/>
        <v>0</v>
      </c>
    </row>
    <row r="115" spans="1:7">
      <c r="A115" s="497" t="s">
        <v>317</v>
      </c>
      <c r="B115" s="498"/>
      <c r="C115" s="114">
        <f>SUM(C109:C114)</f>
        <v>0.12304126984126985</v>
      </c>
      <c r="D115" s="115">
        <f>SUM(D109:D114)</f>
        <v>198.74</v>
      </c>
    </row>
    <row r="116" spans="1:7" ht="32.25" thickBot="1">
      <c r="A116" s="116" t="s">
        <v>288</v>
      </c>
      <c r="B116" s="381" t="s">
        <v>338</v>
      </c>
      <c r="C116" s="182">
        <f>D116/$D$43</f>
        <v>4.6278525525934547E-2</v>
      </c>
      <c r="D116" s="115">
        <f>ROUND(D78*C115,2)</f>
        <v>74.75</v>
      </c>
    </row>
    <row r="117" spans="1:7" ht="16.5" thickBot="1">
      <c r="A117" s="495" t="s">
        <v>7</v>
      </c>
      <c r="B117" s="496"/>
      <c r="C117" s="174">
        <f>C116+C115</f>
        <v>0.1693197953672044</v>
      </c>
      <c r="D117" s="187">
        <f>D116+D115</f>
        <v>273.49</v>
      </c>
    </row>
    <row r="118" spans="1:7" hidden="1">
      <c r="A118" s="359" t="s">
        <v>339</v>
      </c>
    </row>
    <row r="119" spans="1:7" ht="16.5" thickBot="1">
      <c r="A119" s="479" t="s">
        <v>558</v>
      </c>
      <c r="B119" s="479"/>
      <c r="C119" s="479"/>
      <c r="D119" s="479"/>
      <c r="E119" s="479"/>
      <c r="F119" s="479"/>
      <c r="G119" s="479"/>
    </row>
    <row r="120" spans="1:7" ht="32.25" customHeight="1" thickBot="1">
      <c r="A120" s="188">
        <v>4</v>
      </c>
      <c r="B120" s="377" t="s">
        <v>340</v>
      </c>
      <c r="C120" s="119" t="s">
        <v>4</v>
      </c>
      <c r="D120" s="120" t="s">
        <v>279</v>
      </c>
    </row>
    <row r="121" spans="1:7">
      <c r="A121" s="153" t="s">
        <v>306</v>
      </c>
      <c r="B121" s="375" t="s">
        <v>341</v>
      </c>
      <c r="C121" s="182">
        <f t="shared" ref="C121:C126" si="2">D121/$D$43</f>
        <v>0.16382288480826143</v>
      </c>
      <c r="D121" s="115">
        <f>D88</f>
        <v>264.61</v>
      </c>
    </row>
    <row r="122" spans="1:7">
      <c r="A122" s="358" t="s">
        <v>313</v>
      </c>
      <c r="B122" s="369" t="s">
        <v>307</v>
      </c>
      <c r="C122" s="182">
        <f t="shared" si="2"/>
        <v>0.37610975594655838</v>
      </c>
      <c r="D122" s="115">
        <f>D78</f>
        <v>607.5</v>
      </c>
    </row>
    <row r="123" spans="1:7">
      <c r="A123" s="358" t="s">
        <v>320</v>
      </c>
      <c r="B123" s="369" t="s">
        <v>322</v>
      </c>
      <c r="C123" s="182">
        <f t="shared" si="2"/>
        <v>1.0215326704721337E-3</v>
      </c>
      <c r="D123" s="115">
        <f>D94</f>
        <v>1.65</v>
      </c>
    </row>
    <row r="124" spans="1:7">
      <c r="A124" s="189" t="s">
        <v>325</v>
      </c>
      <c r="B124" s="380" t="s">
        <v>342</v>
      </c>
      <c r="C124" s="182">
        <f t="shared" si="2"/>
        <v>7.5537697651093971E-2</v>
      </c>
      <c r="D124" s="115">
        <f>D105</f>
        <v>122.01</v>
      </c>
    </row>
    <row r="125" spans="1:7" ht="31.5">
      <c r="A125" s="190" t="s">
        <v>333</v>
      </c>
      <c r="B125" s="379" t="s">
        <v>343</v>
      </c>
      <c r="C125" s="182">
        <f t="shared" si="2"/>
        <v>0.16932058790752963</v>
      </c>
      <c r="D125" s="115">
        <f>D117</f>
        <v>273.49</v>
      </c>
    </row>
    <row r="126" spans="1:7" ht="16.5" thickBot="1">
      <c r="A126" s="358" t="s">
        <v>344</v>
      </c>
      <c r="B126" s="369" t="s">
        <v>291</v>
      </c>
      <c r="C126" s="182">
        <f t="shared" si="2"/>
        <v>0</v>
      </c>
      <c r="D126" s="115">
        <v>0</v>
      </c>
    </row>
    <row r="127" spans="1:7" ht="37.5" customHeight="1" thickBot="1">
      <c r="A127" s="489" t="s">
        <v>345</v>
      </c>
      <c r="B127" s="490"/>
      <c r="C127" s="174">
        <f>SUM(C121:C126)</f>
        <v>0.7858124589839155</v>
      </c>
      <c r="D127" s="169">
        <f>SUM(D121:D126)</f>
        <v>1269.26</v>
      </c>
    </row>
    <row r="128" spans="1:7" hidden="1">
      <c r="A128" s="191"/>
      <c r="B128" s="191"/>
      <c r="C128" s="192"/>
      <c r="D128" s="193"/>
      <c r="E128" s="194"/>
      <c r="F128" s="195"/>
      <c r="G128" s="121"/>
    </row>
    <row r="129" spans="1:8" ht="16.5" thickBot="1">
      <c r="A129" s="479" t="s">
        <v>559</v>
      </c>
      <c r="B129" s="479"/>
      <c r="C129" s="479"/>
      <c r="D129" s="479"/>
      <c r="E129" s="479"/>
      <c r="F129" s="479"/>
      <c r="G129" s="479"/>
      <c r="H129" s="53"/>
    </row>
    <row r="130" spans="1:8" ht="16.5" thickBot="1">
      <c r="A130" s="188" t="s">
        <v>555</v>
      </c>
      <c r="B130" s="377" t="s">
        <v>346</v>
      </c>
      <c r="C130" s="119" t="s">
        <v>4</v>
      </c>
      <c r="D130" s="152" t="s">
        <v>279</v>
      </c>
      <c r="E130" s="196">
        <f>D43+D54+D64+D78+D88+D94+D105+D117</f>
        <v>3591.0881725490199</v>
      </c>
      <c r="G130" s="122"/>
    </row>
    <row r="131" spans="1:8">
      <c r="A131" s="153" t="s">
        <v>257</v>
      </c>
      <c r="B131" s="375" t="s">
        <v>347</v>
      </c>
      <c r="C131" s="123">
        <v>6.9667999999999994E-2</v>
      </c>
      <c r="D131" s="124">
        <f>E130*C131</f>
        <v>250.18393080514508</v>
      </c>
      <c r="G131" s="122"/>
    </row>
    <row r="132" spans="1:8">
      <c r="A132" s="358" t="s">
        <v>259</v>
      </c>
      <c r="B132" s="369" t="s">
        <v>348</v>
      </c>
      <c r="C132" s="182"/>
      <c r="D132" s="197"/>
      <c r="F132" s="198"/>
    </row>
    <row r="133" spans="1:8">
      <c r="A133" s="358"/>
      <c r="B133" s="369" t="s">
        <v>349</v>
      </c>
      <c r="C133" s="182"/>
      <c r="D133" s="124"/>
      <c r="F133" s="199"/>
      <c r="G133" s="122"/>
    </row>
    <row r="134" spans="1:8">
      <c r="A134" s="358"/>
      <c r="B134" s="369" t="s">
        <v>350</v>
      </c>
      <c r="C134" s="182">
        <v>7.5999999999999998E-2</v>
      </c>
      <c r="D134" s="115">
        <f>$D$152*C134</f>
        <v>343.2573600633043</v>
      </c>
      <c r="E134" s="198">
        <f>D152</f>
        <v>4516.5442113592671</v>
      </c>
      <c r="G134" s="122"/>
    </row>
    <row r="135" spans="1:8">
      <c r="A135" s="358"/>
      <c r="B135" s="369" t="s">
        <v>351</v>
      </c>
      <c r="C135" s="182">
        <v>1.6500000000000001E-2</v>
      </c>
      <c r="D135" s="115">
        <f>$D$152*C135</f>
        <v>74.522979487427918</v>
      </c>
      <c r="E135" s="200"/>
      <c r="G135" s="122"/>
    </row>
    <row r="136" spans="1:8">
      <c r="A136" s="358"/>
      <c r="B136" s="369" t="s">
        <v>352</v>
      </c>
      <c r="C136" s="182"/>
      <c r="D136" s="115"/>
    </row>
    <row r="137" spans="1:8">
      <c r="A137" s="358"/>
      <c r="B137" s="369" t="s">
        <v>353</v>
      </c>
      <c r="C137" s="182">
        <v>0.04</v>
      </c>
      <c r="D137" s="115">
        <f>$D$152*C137</f>
        <v>180.6617684543707</v>
      </c>
      <c r="G137" s="122"/>
    </row>
    <row r="138" spans="1:8">
      <c r="A138" s="358"/>
      <c r="B138" s="369" t="s">
        <v>354</v>
      </c>
      <c r="C138" s="182"/>
      <c r="D138" s="115"/>
    </row>
    <row r="139" spans="1:8" ht="16.5" thickBot="1">
      <c r="A139" s="358" t="s">
        <v>261</v>
      </c>
      <c r="B139" s="369" t="s">
        <v>355</v>
      </c>
      <c r="C139" s="182">
        <v>0.02</v>
      </c>
      <c r="D139" s="115">
        <f>ROUND(E139*C139,2)</f>
        <v>76.83</v>
      </c>
      <c r="E139" s="177">
        <f>E130+D131</f>
        <v>3841.2721033541648</v>
      </c>
    </row>
    <row r="140" spans="1:8" ht="33" customHeight="1" thickBot="1">
      <c r="A140" s="492" t="s">
        <v>356</v>
      </c>
      <c r="B140" s="493"/>
      <c r="C140" s="494"/>
      <c r="D140" s="201">
        <f>D131+D134+D135+D137+D139</f>
        <v>925.45603881024806</v>
      </c>
    </row>
    <row r="141" spans="1:8" hidden="1">
      <c r="A141" s="479" t="s">
        <v>357</v>
      </c>
      <c r="B141" s="479"/>
      <c r="C141" s="479"/>
      <c r="D141" s="479"/>
      <c r="E141" s="479"/>
      <c r="F141" s="479"/>
      <c r="G141" s="479"/>
    </row>
    <row r="142" spans="1:8" hidden="1">
      <c r="A142" s="479" t="s">
        <v>358</v>
      </c>
      <c r="B142" s="479"/>
      <c r="C142" s="479"/>
      <c r="D142" s="479"/>
      <c r="E142" s="479"/>
      <c r="F142" s="479"/>
      <c r="G142" s="479"/>
    </row>
    <row r="143" spans="1:8" hidden="1">
      <c r="A143" s="359"/>
    </row>
    <row r="144" spans="1:8" ht="16.5" thickBot="1">
      <c r="A144" s="477" t="s">
        <v>359</v>
      </c>
      <c r="B144" s="477"/>
      <c r="C144" s="477"/>
      <c r="D144" s="477"/>
      <c r="E144" s="477"/>
      <c r="F144" s="477"/>
      <c r="G144" s="477"/>
    </row>
    <row r="145" spans="1:8" ht="32.25" customHeight="1" thickBot="1">
      <c r="A145" s="188"/>
      <c r="B145" s="499" t="s">
        <v>360</v>
      </c>
      <c r="C145" s="499"/>
      <c r="D145" s="125" t="s">
        <v>361</v>
      </c>
    </row>
    <row r="146" spans="1:8" ht="31.5">
      <c r="A146" s="358" t="s">
        <v>257</v>
      </c>
      <c r="B146" s="369" t="s">
        <v>362</v>
      </c>
      <c r="C146" s="114">
        <f t="shared" ref="C146:C151" si="3">D146/$D$152</f>
        <v>0.35762297996279213</v>
      </c>
      <c r="D146" s="124">
        <f>D43</f>
        <v>1615.22</v>
      </c>
    </row>
    <row r="147" spans="1:8" ht="31.5">
      <c r="A147" s="358" t="s">
        <v>259</v>
      </c>
      <c r="B147" s="369" t="s">
        <v>363</v>
      </c>
      <c r="C147" s="114">
        <f t="shared" si="3"/>
        <v>0.13579854522197776</v>
      </c>
      <c r="D147" s="124">
        <f>D54</f>
        <v>613.34013333333337</v>
      </c>
    </row>
    <row r="148" spans="1:8" ht="47.25">
      <c r="A148" s="358" t="s">
        <v>261</v>
      </c>
      <c r="B148" s="369" t="s">
        <v>364</v>
      </c>
      <c r="C148" s="114">
        <f t="shared" si="3"/>
        <v>2.0650310248511213E-2</v>
      </c>
      <c r="D148" s="124">
        <f>D64</f>
        <v>93.268039215686272</v>
      </c>
      <c r="E148" s="198">
        <f>D150+D131+D139</f>
        <v>3918.1021033541647</v>
      </c>
    </row>
    <row r="149" spans="1:8" ht="31.5">
      <c r="A149" s="358" t="s">
        <v>263</v>
      </c>
      <c r="B149" s="369" t="s">
        <v>365</v>
      </c>
      <c r="C149" s="114">
        <f t="shared" si="3"/>
        <v>0.2810245932737172</v>
      </c>
      <c r="D149" s="124">
        <f>D127</f>
        <v>1269.26</v>
      </c>
      <c r="E149" s="202">
        <f>C137+C135+C134</f>
        <v>0.13250000000000001</v>
      </c>
    </row>
    <row r="150" spans="1:8" ht="16.5" customHeight="1">
      <c r="A150" s="117" t="s">
        <v>366</v>
      </c>
      <c r="B150" s="371"/>
      <c r="C150" s="176">
        <f t="shared" si="3"/>
        <v>0.79509642870699837</v>
      </c>
      <c r="D150" s="203">
        <f>SUM(D146:D149)</f>
        <v>3591.0881725490199</v>
      </c>
      <c r="E150" s="202">
        <f>100%-E149</f>
        <v>0.86749999999999994</v>
      </c>
    </row>
    <row r="151" spans="1:8" ht="32.25" thickBot="1">
      <c r="A151" s="358" t="s">
        <v>284</v>
      </c>
      <c r="B151" s="369" t="s">
        <v>367</v>
      </c>
      <c r="C151" s="114">
        <f t="shared" si="3"/>
        <v>0.20490357129300177</v>
      </c>
      <c r="D151" s="124">
        <f>D140</f>
        <v>925.45603881024806</v>
      </c>
      <c r="G151" s="126"/>
    </row>
    <row r="152" spans="1:8" ht="16.5" customHeight="1" thickBot="1">
      <c r="A152" s="495" t="s">
        <v>368</v>
      </c>
      <c r="B152" s="496"/>
      <c r="C152" s="174">
        <f>C151+C150</f>
        <v>1.0000000000000002</v>
      </c>
      <c r="D152" s="204">
        <f>(D150+D139+D131)/0.8675</f>
        <v>4516.5442113592671</v>
      </c>
      <c r="E152" s="205"/>
      <c r="F152" s="198">
        <f>D150+D151</f>
        <v>4516.544211359268</v>
      </c>
      <c r="H152" s="54"/>
    </row>
    <row r="153" spans="1:8" hidden="1">
      <c r="E153" s="205"/>
    </row>
    <row r="154" spans="1:8">
      <c r="A154" s="362"/>
    </row>
  </sheetData>
  <mergeCells count="43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8:B78"/>
    <mergeCell ref="A33:E33"/>
    <mergeCell ref="A45:G45"/>
    <mergeCell ref="B52:C52"/>
    <mergeCell ref="A55:D55"/>
    <mergeCell ref="A65:G65"/>
    <mergeCell ref="A67:G67"/>
    <mergeCell ref="A68:G68"/>
    <mergeCell ref="E53:H53"/>
    <mergeCell ref="G60:H60"/>
    <mergeCell ref="A57:D57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B145:C145"/>
    <mergeCell ref="A152:B152"/>
    <mergeCell ref="A127:B127"/>
    <mergeCell ref="A129:G129"/>
    <mergeCell ref="A140:C140"/>
    <mergeCell ref="A141:G141"/>
    <mergeCell ref="A142:G142"/>
    <mergeCell ref="A144:G144"/>
  </mergeCells>
  <printOptions horizontalCentered="1"/>
  <pageMargins left="0" right="0" top="1.1811023622047245" bottom="0" header="0" footer="0"/>
  <pageSetup paperSize="9" scale="95" fitToHeight="3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54"/>
  <sheetViews>
    <sheetView showGridLines="0" view="pageBreakPreview" topLeftCell="A3" zoomScale="75" zoomScaleSheetLayoutView="75" workbookViewId="0">
      <selection activeCell="J51" sqref="J51"/>
    </sheetView>
  </sheetViews>
  <sheetFormatPr defaultRowHeight="15.75"/>
  <cols>
    <col min="1" max="1" width="9.28515625" style="129" customWidth="1"/>
    <col min="2" max="2" width="39.85546875" style="129" customWidth="1"/>
    <col min="3" max="3" width="18.28515625" style="129" customWidth="1"/>
    <col min="4" max="4" width="23.85546875" style="129" customWidth="1"/>
    <col min="5" max="5" width="16" style="129" bestFit="1" customWidth="1"/>
    <col min="6" max="6" width="30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74" t="s">
        <v>255</v>
      </c>
      <c r="B3" s="474"/>
      <c r="C3" s="474"/>
      <c r="D3" s="474"/>
      <c r="E3" s="127"/>
      <c r="F3" s="127"/>
      <c r="G3" s="108"/>
    </row>
    <row r="4" spans="1:7" hidden="1">
      <c r="A4" s="474"/>
      <c r="B4" s="474"/>
      <c r="C4" s="474"/>
      <c r="D4" s="474"/>
      <c r="E4" s="127"/>
      <c r="F4" s="127"/>
      <c r="G4" s="108"/>
    </row>
    <row r="5" spans="1:7" hidden="1">
      <c r="A5" s="128"/>
      <c r="B5" s="127"/>
      <c r="C5" s="127"/>
      <c r="D5" s="127"/>
      <c r="E5" s="127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127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419"/>
      <c r="C8" s="361"/>
      <c r="D8" s="361"/>
    </row>
    <row r="9" spans="1:7" hidden="1">
      <c r="A9" s="476"/>
      <c r="B9" s="476"/>
      <c r="C9" s="476"/>
      <c r="D9" s="476"/>
    </row>
    <row r="10" spans="1:7">
      <c r="A10" s="132" t="s">
        <v>256</v>
      </c>
      <c r="B10" s="360"/>
      <c r="C10" s="361"/>
      <c r="D10" s="430" t="s">
        <v>641</v>
      </c>
    </row>
    <row r="11" spans="1:7">
      <c r="A11" s="133" t="s">
        <v>257</v>
      </c>
      <c r="B11" s="472" t="s">
        <v>258</v>
      </c>
      <c r="C11" s="473"/>
      <c r="D11" s="134">
        <v>42550</v>
      </c>
    </row>
    <row r="12" spans="1:7">
      <c r="A12" s="133" t="s">
        <v>259</v>
      </c>
      <c r="B12" s="418" t="s">
        <v>260</v>
      </c>
      <c r="C12" s="348"/>
      <c r="D12" s="136" t="s">
        <v>369</v>
      </c>
    </row>
    <row r="13" spans="1:7">
      <c r="A13" s="133" t="s">
        <v>261</v>
      </c>
      <c r="B13" s="472" t="s">
        <v>262</v>
      </c>
      <c r="C13" s="473"/>
      <c r="D13" s="136">
        <v>2016</v>
      </c>
    </row>
    <row r="14" spans="1:7">
      <c r="A14" s="137" t="s">
        <v>263</v>
      </c>
      <c r="B14" s="417" t="s">
        <v>550</v>
      </c>
      <c r="C14" s="138"/>
      <c r="D14" s="134">
        <v>42625</v>
      </c>
    </row>
    <row r="15" spans="1:7" hidden="1"/>
    <row r="16" spans="1:7" hidden="1">
      <c r="A16" s="359"/>
    </row>
    <row r="17" spans="1:7">
      <c r="A17" s="477"/>
      <c r="B17" s="477"/>
      <c r="C17" s="477"/>
      <c r="D17" s="477"/>
      <c r="E17" s="477"/>
      <c r="F17" s="477"/>
      <c r="G17" s="477"/>
    </row>
    <row r="18" spans="1:7" ht="35.25" customHeight="1">
      <c r="A18" s="478" t="s">
        <v>264</v>
      </c>
      <c r="B18" s="478"/>
      <c r="C18" s="363" t="s">
        <v>265</v>
      </c>
      <c r="D18" s="363" t="s">
        <v>266</v>
      </c>
    </row>
    <row r="19" spans="1:7">
      <c r="A19" s="136">
        <v>1</v>
      </c>
      <c r="B19" s="416" t="s">
        <v>553</v>
      </c>
      <c r="C19" s="136" t="s">
        <v>267</v>
      </c>
      <c r="D19" s="141">
        <v>4</v>
      </c>
    </row>
    <row r="20" spans="1:7">
      <c r="A20" s="133"/>
      <c r="B20" s="415"/>
      <c r="C20" s="133"/>
      <c r="D20" s="142"/>
    </row>
    <row r="21" spans="1:7" hidden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145"/>
      <c r="C25" s="145"/>
      <c r="D25" s="146"/>
    </row>
    <row r="26" spans="1:7">
      <c r="A26" s="147">
        <v>1</v>
      </c>
      <c r="B26" s="414" t="s">
        <v>272</v>
      </c>
      <c r="C26" s="414"/>
      <c r="D26" s="110" t="str">
        <f>B19</f>
        <v>MANUENÇÃO PREDIAL</v>
      </c>
    </row>
    <row r="27" spans="1:7" ht="30.75" customHeight="1">
      <c r="A27" s="147">
        <v>2</v>
      </c>
      <c r="B27" s="508" t="s">
        <v>273</v>
      </c>
      <c r="C27" s="509"/>
      <c r="D27" s="111">
        <f>E27*220</f>
        <v>1751.2</v>
      </c>
      <c r="E27" s="367">
        <v>7.96</v>
      </c>
    </row>
    <row r="28" spans="1:7" ht="31.5" customHeight="1">
      <c r="A28" s="147">
        <v>3</v>
      </c>
      <c r="B28" s="508" t="s">
        <v>274</v>
      </c>
      <c r="C28" s="509"/>
      <c r="D28" s="112" t="s">
        <v>370</v>
      </c>
    </row>
    <row r="29" spans="1:7">
      <c r="A29" s="148">
        <v>4</v>
      </c>
      <c r="B29" s="413" t="s">
        <v>275</v>
      </c>
      <c r="C29" s="413"/>
      <c r="D29" s="149">
        <v>42767</v>
      </c>
    </row>
    <row r="30" spans="1:7" hidden="1">
      <c r="A30" s="143"/>
      <c r="D30" s="412" t="s">
        <v>634</v>
      </c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411" t="s">
        <v>278</v>
      </c>
      <c r="C34" s="151"/>
      <c r="D34" s="152" t="s">
        <v>279</v>
      </c>
    </row>
    <row r="35" spans="1:7">
      <c r="A35" s="153" t="s">
        <v>257</v>
      </c>
      <c r="B35" s="394" t="s">
        <v>280</v>
      </c>
      <c r="C35" s="154"/>
      <c r="D35" s="155">
        <f>ROUND(((D27/220)*(365.25/12)*(40/6)),2)</f>
        <v>1615.22</v>
      </c>
    </row>
    <row r="36" spans="1:7">
      <c r="A36" s="358" t="s">
        <v>259</v>
      </c>
      <c r="B36" s="384" t="s">
        <v>281</v>
      </c>
      <c r="C36" s="156"/>
      <c r="D36" s="115">
        <v>0</v>
      </c>
    </row>
    <row r="37" spans="1:7">
      <c r="A37" s="358" t="s">
        <v>261</v>
      </c>
      <c r="B37" s="384" t="s">
        <v>282</v>
      </c>
      <c r="C37" s="157"/>
      <c r="D37" s="115">
        <v>0</v>
      </c>
    </row>
    <row r="38" spans="1:7">
      <c r="A38" s="358" t="s">
        <v>263</v>
      </c>
      <c r="B38" s="384" t="s">
        <v>547</v>
      </c>
      <c r="C38" s="156"/>
      <c r="D38" s="115">
        <v>0</v>
      </c>
    </row>
    <row r="39" spans="1:7">
      <c r="A39" s="358" t="s">
        <v>284</v>
      </c>
      <c r="B39" s="384" t="s">
        <v>285</v>
      </c>
      <c r="C39" s="158"/>
      <c r="D39" s="115">
        <v>0</v>
      </c>
    </row>
    <row r="40" spans="1:7">
      <c r="A40" s="358" t="s">
        <v>286</v>
      </c>
      <c r="B40" s="409" t="s">
        <v>287</v>
      </c>
      <c r="C40" s="158"/>
      <c r="D40" s="115">
        <v>0</v>
      </c>
    </row>
    <row r="41" spans="1:7">
      <c r="A41" s="358" t="s">
        <v>288</v>
      </c>
      <c r="B41" s="409" t="s">
        <v>289</v>
      </c>
      <c r="C41" s="158"/>
      <c r="D41" s="115">
        <v>0</v>
      </c>
    </row>
    <row r="42" spans="1:7" ht="16.5" thickBot="1">
      <c r="A42" s="358" t="s">
        <v>290</v>
      </c>
      <c r="B42" s="386" t="s">
        <v>371</v>
      </c>
      <c r="C42" s="159"/>
      <c r="D42" s="115">
        <v>0</v>
      </c>
    </row>
    <row r="43" spans="1:7" ht="16.5" thickBot="1">
      <c r="A43" s="160"/>
      <c r="B43" s="408" t="s">
        <v>292</v>
      </c>
      <c r="C43" s="161"/>
      <c r="D43" s="162">
        <f>SUM(D35:D42)</f>
        <v>1615.22</v>
      </c>
    </row>
    <row r="44" spans="1:7" hidden="1">
      <c r="A44" s="359"/>
    </row>
    <row r="45" spans="1:7" ht="16.5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356" t="s">
        <v>294</v>
      </c>
      <c r="C46" s="163"/>
      <c r="D46" s="125" t="s">
        <v>279</v>
      </c>
    </row>
    <row r="47" spans="1:7">
      <c r="A47" s="153" t="s">
        <v>257</v>
      </c>
      <c r="B47" s="394" t="s">
        <v>295</v>
      </c>
      <c r="C47" s="164"/>
      <c r="D47" s="155">
        <f>(3.7*44)-(D35*6%)</f>
        <v>65.886800000000008</v>
      </c>
      <c r="E47" s="367"/>
      <c r="F47" s="407" t="s">
        <v>633</v>
      </c>
    </row>
    <row r="48" spans="1:7" ht="31.5">
      <c r="A48" s="358" t="s">
        <v>259</v>
      </c>
      <c r="B48" s="384" t="s">
        <v>296</v>
      </c>
      <c r="C48" s="157"/>
      <c r="D48" s="115">
        <v>391</v>
      </c>
      <c r="E48" s="367"/>
      <c r="F48" s="407" t="s">
        <v>632</v>
      </c>
    </row>
    <row r="49" spans="1:8">
      <c r="A49" s="358" t="s">
        <v>261</v>
      </c>
      <c r="B49" s="384" t="s">
        <v>384</v>
      </c>
      <c r="C49" s="157"/>
      <c r="D49" s="177">
        <v>26.69</v>
      </c>
      <c r="E49" s="367"/>
      <c r="F49" s="407" t="s">
        <v>642</v>
      </c>
    </row>
    <row r="50" spans="1:8">
      <c r="A50" s="358" t="s">
        <v>263</v>
      </c>
      <c r="B50" s="384" t="s">
        <v>19</v>
      </c>
      <c r="C50" s="156"/>
      <c r="D50" s="177">
        <v>5.22</v>
      </c>
      <c r="E50" s="406"/>
    </row>
    <row r="51" spans="1:8">
      <c r="A51" s="358" t="s">
        <v>284</v>
      </c>
      <c r="B51" s="384" t="s">
        <v>390</v>
      </c>
      <c r="C51" s="158"/>
      <c r="D51" s="165">
        <f>E51*22</f>
        <v>91.96</v>
      </c>
      <c r="E51" s="367">
        <v>4.18</v>
      </c>
    </row>
    <row r="52" spans="1:8" ht="16.5" customHeight="1">
      <c r="A52" s="358" t="s">
        <v>286</v>
      </c>
      <c r="B52" s="487" t="s">
        <v>389</v>
      </c>
      <c r="C52" s="488"/>
      <c r="D52" s="165">
        <f>E52/12</f>
        <v>32.583333333333336</v>
      </c>
      <c r="E52" s="367">
        <v>391</v>
      </c>
    </row>
    <row r="53" spans="1:8" ht="31.9" customHeight="1" thickBot="1">
      <c r="A53" s="116" t="s">
        <v>288</v>
      </c>
      <c r="B53" s="405" t="s">
        <v>629</v>
      </c>
      <c r="C53" s="404"/>
      <c r="D53" s="403">
        <v>0</v>
      </c>
      <c r="E53" s="480" t="s">
        <v>629</v>
      </c>
      <c r="F53" s="481"/>
      <c r="G53" s="481"/>
      <c r="H53" s="481"/>
    </row>
    <row r="54" spans="1:8" ht="16.5" thickBot="1">
      <c r="A54" s="167"/>
      <c r="B54" s="356" t="s">
        <v>298</v>
      </c>
      <c r="C54" s="168"/>
      <c r="D54" s="169">
        <f>SUM(D47:D53)</f>
        <v>613.34013333333337</v>
      </c>
      <c r="E54" s="402">
        <v>44.14</v>
      </c>
      <c r="F54" s="401" t="s">
        <v>643</v>
      </c>
      <c r="G54" s="401" t="s">
        <v>631</v>
      </c>
      <c r="H54" s="400">
        <v>9.8199999999999996E-2</v>
      </c>
    </row>
    <row r="55" spans="1:8" ht="33" customHeight="1">
      <c r="A55" s="486" t="s">
        <v>299</v>
      </c>
      <c r="B55" s="486"/>
      <c r="C55" s="486"/>
      <c r="D55" s="486"/>
      <c r="E55" s="395">
        <f>E54*F55</f>
        <v>176.56</v>
      </c>
      <c r="F55" s="399">
        <v>4</v>
      </c>
      <c r="G55" s="398">
        <v>1471.15</v>
      </c>
      <c r="H55" s="395">
        <f>G55*H54</f>
        <v>144.46692999999999</v>
      </c>
    </row>
    <row r="56" spans="1:8">
      <c r="A56" s="359"/>
      <c r="E56" s="392"/>
      <c r="F56" s="393"/>
      <c r="G56" s="393"/>
      <c r="H56" s="397">
        <f>H55*F55</f>
        <v>577.86771999999996</v>
      </c>
    </row>
    <row r="57" spans="1:8" ht="16.149999999999999" customHeight="1" thickBot="1">
      <c r="A57" s="482" t="s">
        <v>300</v>
      </c>
      <c r="B57" s="482"/>
      <c r="C57" s="482"/>
      <c r="D57" s="482"/>
      <c r="E57" s="392">
        <v>391</v>
      </c>
      <c r="F57" s="393"/>
      <c r="G57" s="393"/>
      <c r="H57" s="396">
        <f>E55</f>
        <v>176.56</v>
      </c>
    </row>
    <row r="58" spans="1:8" ht="16.5" thickBot="1">
      <c r="A58" s="152">
        <v>3</v>
      </c>
      <c r="B58" s="356" t="s">
        <v>301</v>
      </c>
      <c r="C58" s="163"/>
      <c r="D58" s="125" t="s">
        <v>279</v>
      </c>
      <c r="E58" s="392"/>
      <c r="F58" s="393"/>
      <c r="G58" s="393"/>
      <c r="H58" s="395">
        <f>H56+H57</f>
        <v>754.42771999999991</v>
      </c>
    </row>
    <row r="59" spans="1:8" ht="16.5" thickBot="1">
      <c r="A59" s="153" t="s">
        <v>257</v>
      </c>
      <c r="B59" s="394" t="s">
        <v>302</v>
      </c>
      <c r="C59" s="170"/>
      <c r="D59" s="171">
        <f>'[6]ANEXO IV'!D69</f>
        <v>43</v>
      </c>
      <c r="E59" s="392"/>
      <c r="F59" s="393"/>
      <c r="G59" s="393"/>
      <c r="H59" s="443"/>
    </row>
    <row r="60" spans="1:8" ht="17.25" thickTop="1" thickBot="1">
      <c r="A60" s="358" t="s">
        <v>259</v>
      </c>
      <c r="B60" s="384" t="s">
        <v>15</v>
      </c>
      <c r="C60" s="157"/>
      <c r="D60" s="115">
        <f>[6]EQ!E61/17</f>
        <v>12.164705882352942</v>
      </c>
      <c r="E60" s="392"/>
      <c r="F60" s="391">
        <f>H58/3</f>
        <v>251.47590666666665</v>
      </c>
      <c r="G60" s="483" t="s">
        <v>630</v>
      </c>
      <c r="H60" s="484"/>
    </row>
    <row r="61" spans="1:8" ht="16.5" thickTop="1">
      <c r="A61" s="358" t="s">
        <v>261</v>
      </c>
      <c r="B61" s="384" t="s">
        <v>21</v>
      </c>
      <c r="C61" s="157"/>
      <c r="D61" s="115">
        <v>19.68</v>
      </c>
    </row>
    <row r="62" spans="1:8">
      <c r="A62" s="358" t="s">
        <v>263</v>
      </c>
      <c r="B62" s="487" t="s">
        <v>18</v>
      </c>
      <c r="C62" s="488"/>
      <c r="D62" s="165">
        <f>[6]EQ!D140</f>
        <v>18.423333333333336</v>
      </c>
    </row>
    <row r="63" spans="1:8" ht="16.5" thickBot="1">
      <c r="A63" s="116" t="s">
        <v>284</v>
      </c>
      <c r="B63" s="504" t="s">
        <v>291</v>
      </c>
      <c r="C63" s="505"/>
      <c r="D63" s="166">
        <v>0</v>
      </c>
    </row>
    <row r="64" spans="1:8" ht="16.5" thickBot="1">
      <c r="A64" s="167"/>
      <c r="B64" s="356" t="s">
        <v>303</v>
      </c>
      <c r="C64" s="168"/>
      <c r="D64" s="169">
        <f>SUM(D59:D63)</f>
        <v>93.268039215686272</v>
      </c>
    </row>
    <row r="65" spans="1:7" hidden="1">
      <c r="A65" s="479" t="s">
        <v>304</v>
      </c>
      <c r="B65" s="479"/>
      <c r="C65" s="479"/>
      <c r="D65" s="479"/>
      <c r="E65" s="479"/>
      <c r="F65" s="479"/>
      <c r="G65" s="479"/>
    </row>
    <row r="66" spans="1:7" hidden="1">
      <c r="A66" s="359"/>
    </row>
    <row r="67" spans="1:7">
      <c r="A67" s="477" t="s">
        <v>305</v>
      </c>
      <c r="B67" s="477"/>
      <c r="C67" s="477"/>
      <c r="D67" s="477"/>
      <c r="E67" s="477"/>
      <c r="F67" s="477"/>
      <c r="G67" s="477"/>
    </row>
    <row r="68" spans="1:7" ht="16.5" thickBot="1">
      <c r="A68" s="477" t="s">
        <v>556</v>
      </c>
      <c r="B68" s="477"/>
      <c r="C68" s="477"/>
      <c r="D68" s="477"/>
      <c r="E68" s="477"/>
      <c r="F68" s="477"/>
      <c r="G68" s="477"/>
    </row>
    <row r="69" spans="1:7" ht="16.5" thickBot="1">
      <c r="A69" s="120" t="s">
        <v>306</v>
      </c>
      <c r="B69" s="383" t="s">
        <v>307</v>
      </c>
      <c r="C69" s="120" t="s">
        <v>4</v>
      </c>
      <c r="D69" s="120" t="s">
        <v>279</v>
      </c>
    </row>
    <row r="70" spans="1:7">
      <c r="A70" s="153" t="s">
        <v>257</v>
      </c>
      <c r="B70" s="375" t="s">
        <v>8</v>
      </c>
      <c r="C70" s="172">
        <v>0.2</v>
      </c>
      <c r="D70" s="155">
        <f t="shared" ref="D70:D77" si="0">ROUND($D$43*C70,2)</f>
        <v>323.04000000000002</v>
      </c>
    </row>
    <row r="71" spans="1:7">
      <c r="A71" s="358" t="s">
        <v>259</v>
      </c>
      <c r="B71" s="369" t="s">
        <v>308</v>
      </c>
      <c r="C71" s="114">
        <v>1.4999999999999999E-2</v>
      </c>
      <c r="D71" s="115">
        <f t="shared" si="0"/>
        <v>24.23</v>
      </c>
    </row>
    <row r="72" spans="1:7">
      <c r="A72" s="358" t="s">
        <v>261</v>
      </c>
      <c r="B72" s="369" t="s">
        <v>309</v>
      </c>
      <c r="C72" s="114">
        <v>0.01</v>
      </c>
      <c r="D72" s="115">
        <f t="shared" si="0"/>
        <v>16.149999999999999</v>
      </c>
    </row>
    <row r="73" spans="1:7">
      <c r="A73" s="358" t="s">
        <v>263</v>
      </c>
      <c r="B73" s="369" t="s">
        <v>9</v>
      </c>
      <c r="C73" s="114">
        <v>2E-3</v>
      </c>
      <c r="D73" s="115">
        <f t="shared" si="0"/>
        <v>3.23</v>
      </c>
    </row>
    <row r="74" spans="1:7">
      <c r="A74" s="358" t="s">
        <v>284</v>
      </c>
      <c r="B74" s="369" t="s">
        <v>10</v>
      </c>
      <c r="C74" s="114">
        <v>2.5000000000000001E-2</v>
      </c>
      <c r="D74" s="115">
        <f t="shared" si="0"/>
        <v>40.380000000000003</v>
      </c>
    </row>
    <row r="75" spans="1:7">
      <c r="A75" s="358" t="s">
        <v>286</v>
      </c>
      <c r="B75" s="369" t="s">
        <v>11</v>
      </c>
      <c r="C75" s="114">
        <v>0.08</v>
      </c>
      <c r="D75" s="115">
        <f t="shared" si="0"/>
        <v>129.22</v>
      </c>
    </row>
    <row r="76" spans="1:7" ht="31.5">
      <c r="A76" s="358" t="s">
        <v>288</v>
      </c>
      <c r="B76" s="369" t="s">
        <v>373</v>
      </c>
      <c r="C76" s="114">
        <v>3.8112E-2</v>
      </c>
      <c r="D76" s="115">
        <f t="shared" si="0"/>
        <v>61.56</v>
      </c>
    </row>
    <row r="77" spans="1:7" ht="16.5" thickBot="1">
      <c r="A77" s="116" t="s">
        <v>290</v>
      </c>
      <c r="B77" s="381" t="s">
        <v>12</v>
      </c>
      <c r="C77" s="173">
        <v>6.0000000000000001E-3</v>
      </c>
      <c r="D77" s="166">
        <f t="shared" si="0"/>
        <v>9.69</v>
      </c>
    </row>
    <row r="78" spans="1:7" ht="16.5" thickBot="1">
      <c r="A78" s="489" t="s">
        <v>7</v>
      </c>
      <c r="B78" s="490"/>
      <c r="C78" s="174">
        <f>SUM(C70:C77)</f>
        <v>0.37611200000000006</v>
      </c>
      <c r="D78" s="169">
        <f>SUM(D70:D77)</f>
        <v>607.5</v>
      </c>
    </row>
    <row r="79" spans="1:7" hidden="1">
      <c r="A79" s="491" t="s">
        <v>310</v>
      </c>
      <c r="B79" s="491"/>
      <c r="C79" s="491"/>
      <c r="D79" s="491"/>
    </row>
    <row r="80" spans="1:7" ht="16.5" hidden="1" customHeight="1">
      <c r="A80" s="491" t="s">
        <v>311</v>
      </c>
      <c r="B80" s="491"/>
      <c r="C80" s="491"/>
      <c r="D80" s="491"/>
    </row>
    <row r="81" spans="1:7" hidden="1">
      <c r="A81" s="359"/>
    </row>
    <row r="82" spans="1:7" ht="16.5" thickBot="1">
      <c r="A82" s="477" t="s">
        <v>312</v>
      </c>
      <c r="B82" s="477"/>
      <c r="C82" s="477"/>
      <c r="D82" s="477"/>
      <c r="E82" s="477"/>
      <c r="F82" s="477"/>
      <c r="G82" s="477"/>
    </row>
    <row r="83" spans="1:7" ht="16.5" thickBot="1">
      <c r="A83" s="120" t="s">
        <v>313</v>
      </c>
      <c r="B83" s="383" t="s">
        <v>314</v>
      </c>
      <c r="C83" s="120" t="s">
        <v>4</v>
      </c>
      <c r="D83" s="120" t="s">
        <v>279</v>
      </c>
    </row>
    <row r="84" spans="1:7">
      <c r="A84" s="153" t="s">
        <v>257</v>
      </c>
      <c r="B84" s="375" t="s">
        <v>315</v>
      </c>
      <c r="C84" s="172">
        <f>((5/56)*100)/100</f>
        <v>8.9285714285714288E-2</v>
      </c>
      <c r="D84" s="155">
        <f>ROUND($D$43*C84,2)</f>
        <v>144.22</v>
      </c>
    </row>
    <row r="85" spans="1:7">
      <c r="A85" s="358" t="s">
        <v>259</v>
      </c>
      <c r="B85" s="369" t="s">
        <v>316</v>
      </c>
      <c r="C85" s="175">
        <f>(1/3)*(5/56)</f>
        <v>2.976190476190476E-2</v>
      </c>
      <c r="D85" s="124">
        <f>ROUND($D$43*C85,2)</f>
        <v>48.07</v>
      </c>
    </row>
    <row r="86" spans="1:7" ht="31.5">
      <c r="A86" s="117" t="s">
        <v>317</v>
      </c>
      <c r="B86" s="369"/>
      <c r="C86" s="176">
        <f>SUM(C84:C85)</f>
        <v>0.11904761904761904</v>
      </c>
      <c r="D86" s="177">
        <f>SUM(D84:D85)</f>
        <v>192.29</v>
      </c>
    </row>
    <row r="87" spans="1:7" ht="32.25" thickBot="1">
      <c r="A87" s="358" t="s">
        <v>261</v>
      </c>
      <c r="B87" s="369" t="s">
        <v>318</v>
      </c>
      <c r="C87" s="114">
        <f>D87/D43</f>
        <v>4.4774086502148307E-2</v>
      </c>
      <c r="D87" s="115">
        <f>ROUND(D78*C86,2)</f>
        <v>72.319999999999993</v>
      </c>
    </row>
    <row r="88" spans="1:7" ht="16.5" thickBot="1">
      <c r="A88" s="489" t="s">
        <v>7</v>
      </c>
      <c r="B88" s="490"/>
      <c r="C88" s="174">
        <f>C87+C86</f>
        <v>0.16382170554976735</v>
      </c>
      <c r="D88" s="169">
        <f>D86+D87</f>
        <v>264.61</v>
      </c>
    </row>
    <row r="89" spans="1:7" hidden="1">
      <c r="A89" s="359"/>
    </row>
    <row r="90" spans="1:7" ht="16.5" thickBot="1">
      <c r="A90" s="477" t="s">
        <v>319</v>
      </c>
      <c r="B90" s="477"/>
      <c r="C90" s="477"/>
      <c r="D90" s="477"/>
      <c r="E90" s="477"/>
      <c r="F90" s="477"/>
      <c r="G90" s="477"/>
    </row>
    <row r="91" spans="1:7" ht="16.5" thickBot="1">
      <c r="A91" s="120" t="s">
        <v>320</v>
      </c>
      <c r="B91" s="383" t="s">
        <v>321</v>
      </c>
      <c r="C91" s="120" t="s">
        <v>4</v>
      </c>
      <c r="D91" s="120" t="s">
        <v>279</v>
      </c>
    </row>
    <row r="92" spans="1:7">
      <c r="A92" s="153" t="s">
        <v>257</v>
      </c>
      <c r="B92" s="375" t="s">
        <v>322</v>
      </c>
      <c r="C92" s="172">
        <f>0.1111*0.02*0.3333</f>
        <v>7.4059259999999997E-4</v>
      </c>
      <c r="D92" s="155">
        <f>ROUND($D$43*C92,2)</f>
        <v>1.2</v>
      </c>
    </row>
    <row r="93" spans="1:7" ht="32.25" thickBot="1">
      <c r="A93" s="116" t="s">
        <v>259</v>
      </c>
      <c r="B93" s="381" t="s">
        <v>323</v>
      </c>
      <c r="C93" s="173">
        <f>D93/D43</f>
        <v>2.7859981921967287E-4</v>
      </c>
      <c r="D93" s="166">
        <f>ROUND(D78*C92,2)</f>
        <v>0.45</v>
      </c>
    </row>
    <row r="94" spans="1:7" ht="16.5" thickBot="1">
      <c r="A94" s="489" t="s">
        <v>7</v>
      </c>
      <c r="B94" s="490"/>
      <c r="C94" s="174">
        <f>SUM(C92:C93)</f>
        <v>1.0191924192196728E-3</v>
      </c>
      <c r="D94" s="169">
        <f>SUM(D92:D93)</f>
        <v>1.65</v>
      </c>
    </row>
    <row r="95" spans="1:7" hidden="1">
      <c r="A95" s="359"/>
    </row>
    <row r="96" spans="1:7" hidden="1">
      <c r="A96" s="359"/>
    </row>
    <row r="97" spans="1:7" ht="16.5" thickBot="1">
      <c r="A97" s="477" t="s">
        <v>324</v>
      </c>
      <c r="B97" s="477"/>
      <c r="C97" s="477"/>
      <c r="D97" s="477"/>
      <c r="E97" s="477"/>
      <c r="F97" s="477"/>
      <c r="G97" s="477"/>
    </row>
    <row r="98" spans="1:7" ht="16.5" thickBot="1">
      <c r="A98" s="120" t="s">
        <v>325</v>
      </c>
      <c r="B98" s="383" t="s">
        <v>326</v>
      </c>
      <c r="C98" s="120" t="s">
        <v>4</v>
      </c>
      <c r="D98" s="120" t="s">
        <v>279</v>
      </c>
    </row>
    <row r="99" spans="1:7">
      <c r="A99" s="153" t="s">
        <v>257</v>
      </c>
      <c r="B99" s="375" t="s">
        <v>327</v>
      </c>
      <c r="C99" s="178">
        <f>((1/12)*0.05)</f>
        <v>4.1666666666666666E-3</v>
      </c>
      <c r="D99" s="155">
        <f>ROUND($D$43*C99,2)</f>
        <v>6.73</v>
      </c>
    </row>
    <row r="100" spans="1:7" ht="31.5">
      <c r="A100" s="358" t="s">
        <v>259</v>
      </c>
      <c r="B100" s="384" t="s">
        <v>328</v>
      </c>
      <c r="C100" s="118">
        <f>D100/D43</f>
        <v>3.3431978306360747E-4</v>
      </c>
      <c r="D100" s="179">
        <f>ROUND(D75*C99,2)</f>
        <v>0.54</v>
      </c>
    </row>
    <row r="101" spans="1:7" ht="31.5">
      <c r="A101" s="358" t="s">
        <v>261</v>
      </c>
      <c r="B101" s="369" t="s">
        <v>329</v>
      </c>
      <c r="C101" s="180">
        <f>0.08*0.5*0.9*(1+(5/56)+(5/56)+(1/3)*(5/56))</f>
        <v>4.3499999999999997E-2</v>
      </c>
      <c r="D101" s="115">
        <f>ROUND($D$43*C101,2)</f>
        <v>70.260000000000005</v>
      </c>
    </row>
    <row r="102" spans="1:7">
      <c r="A102" s="358" t="s">
        <v>263</v>
      </c>
      <c r="B102" s="369" t="s">
        <v>330</v>
      </c>
      <c r="C102" s="181">
        <f>(((7/30)/12))</f>
        <v>1.9444444444444445E-2</v>
      </c>
      <c r="D102" s="115">
        <f>ROUND($D$43*C102,2)</f>
        <v>31.41</v>
      </c>
    </row>
    <row r="103" spans="1:7" ht="31.5">
      <c r="A103" s="358" t="s">
        <v>284</v>
      </c>
      <c r="B103" s="369" t="s">
        <v>331</v>
      </c>
      <c r="C103" s="114">
        <f>D103/D43</f>
        <v>7.31169747774297E-3</v>
      </c>
      <c r="D103" s="115">
        <f>ROUND(D78*C102,2)</f>
        <v>11.81</v>
      </c>
    </row>
    <row r="104" spans="1:7" ht="32.25" thickBot="1">
      <c r="A104" s="116" t="s">
        <v>286</v>
      </c>
      <c r="B104" s="381" t="s">
        <v>332</v>
      </c>
      <c r="C104" s="182">
        <f>(40%+10%)*C75*C102</f>
        <v>7.7777777777777784E-4</v>
      </c>
      <c r="D104" s="115">
        <f>ROUND($D$43*C104,2)</f>
        <v>1.26</v>
      </c>
    </row>
    <row r="105" spans="1:7" ht="16.5" thickBot="1">
      <c r="A105" s="495" t="s">
        <v>7</v>
      </c>
      <c r="B105" s="496"/>
      <c r="C105" s="174">
        <f>SUM(C99:C104)</f>
        <v>7.5534906149695463E-2</v>
      </c>
      <c r="D105" s="183">
        <f>SUM(D99:D104)</f>
        <v>122.01</v>
      </c>
    </row>
    <row r="106" spans="1:7" hidden="1">
      <c r="A106" s="143"/>
    </row>
    <row r="107" spans="1:7" ht="16.5" thickBot="1">
      <c r="A107" s="477" t="s">
        <v>557</v>
      </c>
      <c r="B107" s="477"/>
      <c r="C107" s="477"/>
      <c r="D107" s="477"/>
      <c r="E107" s="477"/>
      <c r="F107" s="477"/>
      <c r="G107" s="477"/>
    </row>
    <row r="108" spans="1:7" ht="32.25" thickBot="1">
      <c r="A108" s="120" t="s">
        <v>333</v>
      </c>
      <c r="B108" s="383" t="s">
        <v>334</v>
      </c>
      <c r="C108" s="120" t="s">
        <v>4</v>
      </c>
      <c r="D108" s="120" t="s">
        <v>279</v>
      </c>
    </row>
    <row r="109" spans="1:7">
      <c r="A109" s="153" t="s">
        <v>257</v>
      </c>
      <c r="B109" s="375" t="s">
        <v>13</v>
      </c>
      <c r="C109" s="184">
        <f>(5/56)</f>
        <v>8.9285714285714288E-2</v>
      </c>
      <c r="D109" s="115">
        <f t="shared" ref="D109:D114" si="1">ROUND($D$43*C109,2)</f>
        <v>144.22</v>
      </c>
    </row>
    <row r="110" spans="1:7">
      <c r="A110" s="358" t="s">
        <v>259</v>
      </c>
      <c r="B110" s="369" t="s">
        <v>374</v>
      </c>
      <c r="C110" s="114">
        <f>(10.96/30)/12</f>
        <v>3.0444444444444444E-2</v>
      </c>
      <c r="D110" s="115">
        <f t="shared" si="1"/>
        <v>49.17</v>
      </c>
      <c r="E110" s="185"/>
    </row>
    <row r="111" spans="1:7">
      <c r="A111" s="358" t="s">
        <v>261</v>
      </c>
      <c r="B111" s="369" t="s">
        <v>335</v>
      </c>
      <c r="C111" s="114">
        <f>((5/30)/12)*0.015</f>
        <v>2.0833333333333332E-4</v>
      </c>
      <c r="D111" s="115">
        <f t="shared" si="1"/>
        <v>0.34</v>
      </c>
    </row>
    <row r="112" spans="1:7">
      <c r="A112" s="358" t="s">
        <v>263</v>
      </c>
      <c r="B112" s="369" t="s">
        <v>336</v>
      </c>
      <c r="C112" s="114">
        <f>((1/30)/12)</f>
        <v>2.7777777777777779E-3</v>
      </c>
      <c r="D112" s="115">
        <f t="shared" si="1"/>
        <v>4.49</v>
      </c>
    </row>
    <row r="113" spans="1:7">
      <c r="A113" s="358" t="s">
        <v>284</v>
      </c>
      <c r="B113" s="369" t="s">
        <v>337</v>
      </c>
      <c r="C113" s="114">
        <f>((15/30)/12)*0.0078</f>
        <v>3.2499999999999999E-4</v>
      </c>
      <c r="D113" s="115">
        <f t="shared" si="1"/>
        <v>0.52</v>
      </c>
    </row>
    <row r="114" spans="1:7">
      <c r="A114" s="358" t="s">
        <v>286</v>
      </c>
      <c r="B114" s="369" t="s">
        <v>291</v>
      </c>
      <c r="C114" s="186"/>
      <c r="D114" s="115">
        <f t="shared" si="1"/>
        <v>0</v>
      </c>
    </row>
    <row r="115" spans="1:7">
      <c r="A115" s="497" t="s">
        <v>317</v>
      </c>
      <c r="B115" s="498"/>
      <c r="C115" s="114">
        <f>SUM(C109:C114)</f>
        <v>0.12304126984126985</v>
      </c>
      <c r="D115" s="115">
        <f>SUM(D109:D114)</f>
        <v>198.74</v>
      </c>
    </row>
    <row r="116" spans="1:7" ht="32.25" thickBot="1">
      <c r="A116" s="116" t="s">
        <v>288</v>
      </c>
      <c r="B116" s="381" t="s">
        <v>338</v>
      </c>
      <c r="C116" s="182">
        <f>D116/$D$43</f>
        <v>4.6278525525934547E-2</v>
      </c>
      <c r="D116" s="115">
        <f>ROUND(D78*C115,2)</f>
        <v>74.75</v>
      </c>
    </row>
    <row r="117" spans="1:7" ht="16.5" thickBot="1">
      <c r="A117" s="495" t="s">
        <v>7</v>
      </c>
      <c r="B117" s="496"/>
      <c r="C117" s="174">
        <f>C116+C115</f>
        <v>0.1693197953672044</v>
      </c>
      <c r="D117" s="187">
        <f>D116+D115</f>
        <v>273.49</v>
      </c>
    </row>
    <row r="118" spans="1:7" hidden="1">
      <c r="A118" s="359" t="s">
        <v>339</v>
      </c>
    </row>
    <row r="119" spans="1:7" ht="16.5" thickBot="1">
      <c r="A119" s="479" t="s">
        <v>558</v>
      </c>
      <c r="B119" s="479"/>
      <c r="C119" s="479"/>
      <c r="D119" s="479"/>
      <c r="E119" s="479"/>
      <c r="F119" s="479"/>
      <c r="G119" s="479"/>
    </row>
    <row r="120" spans="1:7" ht="32.25" customHeight="1" thickBot="1">
      <c r="A120" s="188">
        <v>4</v>
      </c>
      <c r="B120" s="377" t="s">
        <v>340</v>
      </c>
      <c r="C120" s="119" t="s">
        <v>4</v>
      </c>
      <c r="D120" s="120" t="s">
        <v>279</v>
      </c>
    </row>
    <row r="121" spans="1:7">
      <c r="A121" s="153" t="s">
        <v>306</v>
      </c>
      <c r="B121" s="375" t="s">
        <v>341</v>
      </c>
      <c r="C121" s="182">
        <f t="shared" ref="C121:C126" si="2">D121/$D$43</f>
        <v>0.16382288480826143</v>
      </c>
      <c r="D121" s="115">
        <f>D88</f>
        <v>264.61</v>
      </c>
    </row>
    <row r="122" spans="1:7">
      <c r="A122" s="358" t="s">
        <v>313</v>
      </c>
      <c r="B122" s="369" t="s">
        <v>307</v>
      </c>
      <c r="C122" s="182">
        <f t="shared" si="2"/>
        <v>0.37610975594655838</v>
      </c>
      <c r="D122" s="115">
        <f>D78</f>
        <v>607.5</v>
      </c>
    </row>
    <row r="123" spans="1:7">
      <c r="A123" s="358" t="s">
        <v>320</v>
      </c>
      <c r="B123" s="369" t="s">
        <v>322</v>
      </c>
      <c r="C123" s="182">
        <f t="shared" si="2"/>
        <v>1.0215326704721337E-3</v>
      </c>
      <c r="D123" s="115">
        <f>D94</f>
        <v>1.65</v>
      </c>
    </row>
    <row r="124" spans="1:7">
      <c r="A124" s="189" t="s">
        <v>325</v>
      </c>
      <c r="B124" s="380" t="s">
        <v>342</v>
      </c>
      <c r="C124" s="182">
        <f t="shared" si="2"/>
        <v>7.5537697651093971E-2</v>
      </c>
      <c r="D124" s="115">
        <f>D105</f>
        <v>122.01</v>
      </c>
    </row>
    <row r="125" spans="1:7" ht="31.5">
      <c r="A125" s="190" t="s">
        <v>333</v>
      </c>
      <c r="B125" s="379" t="s">
        <v>343</v>
      </c>
      <c r="C125" s="182">
        <f t="shared" si="2"/>
        <v>0.16932058790752963</v>
      </c>
      <c r="D125" s="115">
        <f>D117</f>
        <v>273.49</v>
      </c>
    </row>
    <row r="126" spans="1:7" ht="16.5" thickBot="1">
      <c r="A126" s="358" t="s">
        <v>344</v>
      </c>
      <c r="B126" s="369" t="s">
        <v>291</v>
      </c>
      <c r="C126" s="182">
        <f t="shared" si="2"/>
        <v>0</v>
      </c>
      <c r="D126" s="115">
        <v>0</v>
      </c>
    </row>
    <row r="127" spans="1:7" ht="37.5" customHeight="1" thickBot="1">
      <c r="A127" s="489" t="s">
        <v>345</v>
      </c>
      <c r="B127" s="490"/>
      <c r="C127" s="174">
        <f>SUM(C121:C126)</f>
        <v>0.7858124589839155</v>
      </c>
      <c r="D127" s="169">
        <f>SUM(D121:D126)</f>
        <v>1269.26</v>
      </c>
    </row>
    <row r="128" spans="1:7" hidden="1">
      <c r="A128" s="191"/>
      <c r="B128" s="191"/>
      <c r="C128" s="192"/>
      <c r="D128" s="193"/>
      <c r="E128" s="194"/>
      <c r="F128" s="195"/>
      <c r="G128" s="121"/>
    </row>
    <row r="129" spans="1:8" ht="16.5" thickBot="1">
      <c r="A129" s="479" t="s">
        <v>559</v>
      </c>
      <c r="B129" s="479"/>
      <c r="C129" s="479"/>
      <c r="D129" s="479"/>
      <c r="E129" s="479"/>
      <c r="F129" s="479"/>
      <c r="G129" s="479"/>
      <c r="H129" s="53"/>
    </row>
    <row r="130" spans="1:8" ht="16.5" thickBot="1">
      <c r="A130" s="188" t="s">
        <v>555</v>
      </c>
      <c r="B130" s="377" t="s">
        <v>346</v>
      </c>
      <c r="C130" s="119" t="s">
        <v>4</v>
      </c>
      <c r="D130" s="152" t="s">
        <v>279</v>
      </c>
      <c r="E130" s="196">
        <f>D43+D54+D64+D78+D88+D94+D105+D117</f>
        <v>3591.0881725490199</v>
      </c>
      <c r="G130" s="122"/>
    </row>
    <row r="131" spans="1:8">
      <c r="A131" s="153" t="s">
        <v>257</v>
      </c>
      <c r="B131" s="375" t="s">
        <v>347</v>
      </c>
      <c r="C131" s="123">
        <v>6.9758000000000001E-2</v>
      </c>
      <c r="D131" s="124">
        <f>E130*C131</f>
        <v>250.50712874067452</v>
      </c>
      <c r="G131" s="122"/>
    </row>
    <row r="132" spans="1:8">
      <c r="A132" s="358" t="s">
        <v>259</v>
      </c>
      <c r="B132" s="369" t="s">
        <v>348</v>
      </c>
      <c r="C132" s="182"/>
      <c r="D132" s="197"/>
      <c r="F132" s="198"/>
    </row>
    <row r="133" spans="1:8">
      <c r="A133" s="358"/>
      <c r="B133" s="369" t="s">
        <v>349</v>
      </c>
      <c r="C133" s="182"/>
      <c r="D133" s="124"/>
      <c r="F133" s="199"/>
      <c r="G133" s="122"/>
    </row>
    <row r="134" spans="1:8">
      <c r="A134" s="358"/>
      <c r="B134" s="369" t="s">
        <v>350</v>
      </c>
      <c r="C134" s="182">
        <v>7.5999999999999998E-2</v>
      </c>
      <c r="D134" s="115">
        <f>$D$152*C134</f>
        <v>347.2890062950633</v>
      </c>
      <c r="E134" s="198">
        <f>D152</f>
        <v>4569.5921880929382</v>
      </c>
      <c r="G134" s="122"/>
    </row>
    <row r="135" spans="1:8">
      <c r="A135" s="358"/>
      <c r="B135" s="369" t="s">
        <v>351</v>
      </c>
      <c r="C135" s="182">
        <v>1.6500000000000001E-2</v>
      </c>
      <c r="D135" s="115">
        <f>$D$152*C135</f>
        <v>75.398271103533489</v>
      </c>
      <c r="E135" s="200"/>
      <c r="G135" s="122"/>
    </row>
    <row r="136" spans="1:8">
      <c r="A136" s="358"/>
      <c r="B136" s="369" t="s">
        <v>352</v>
      </c>
      <c r="C136" s="182"/>
      <c r="D136" s="115"/>
    </row>
    <row r="137" spans="1:8">
      <c r="A137" s="358"/>
      <c r="B137" s="369" t="s">
        <v>353</v>
      </c>
      <c r="C137" s="182">
        <v>0.05</v>
      </c>
      <c r="D137" s="115">
        <f>$D$152*C137</f>
        <v>228.47960940464691</v>
      </c>
      <c r="G137" s="122"/>
    </row>
    <row r="138" spans="1:8">
      <c r="A138" s="358"/>
      <c r="B138" s="369" t="s">
        <v>354</v>
      </c>
      <c r="C138" s="182"/>
      <c r="D138" s="115"/>
    </row>
    <row r="139" spans="1:8" ht="16.5" thickBot="1">
      <c r="A139" s="358" t="s">
        <v>261</v>
      </c>
      <c r="B139" s="369" t="s">
        <v>355</v>
      </c>
      <c r="C139" s="182">
        <v>0.02</v>
      </c>
      <c r="D139" s="115">
        <f>ROUND(E139*C139,2)</f>
        <v>76.83</v>
      </c>
      <c r="E139" s="177">
        <f>E130+D131</f>
        <v>3841.5953012896944</v>
      </c>
    </row>
    <row r="140" spans="1:8" ht="33" customHeight="1" thickBot="1">
      <c r="A140" s="492" t="s">
        <v>356</v>
      </c>
      <c r="B140" s="493"/>
      <c r="C140" s="494"/>
      <c r="D140" s="201">
        <f>D131+D134+D135+D137+D139</f>
        <v>978.50401554391829</v>
      </c>
    </row>
    <row r="141" spans="1:8" hidden="1">
      <c r="A141" s="479" t="s">
        <v>357</v>
      </c>
      <c r="B141" s="479"/>
      <c r="C141" s="479"/>
      <c r="D141" s="479"/>
      <c r="E141" s="479"/>
      <c r="F141" s="479"/>
      <c r="G141" s="479"/>
    </row>
    <row r="142" spans="1:8" hidden="1">
      <c r="A142" s="479" t="s">
        <v>358</v>
      </c>
      <c r="B142" s="479"/>
      <c r="C142" s="479"/>
      <c r="D142" s="479"/>
      <c r="E142" s="479"/>
      <c r="F142" s="479"/>
      <c r="G142" s="479"/>
    </row>
    <row r="143" spans="1:8" hidden="1">
      <c r="A143" s="359"/>
    </row>
    <row r="144" spans="1:8" ht="16.5" thickBot="1">
      <c r="A144" s="477" t="s">
        <v>359</v>
      </c>
      <c r="B144" s="477"/>
      <c r="C144" s="477"/>
      <c r="D144" s="477"/>
      <c r="E144" s="477"/>
      <c r="F144" s="477"/>
      <c r="G144" s="477"/>
    </row>
    <row r="145" spans="1:8" ht="32.25" customHeight="1" thickBot="1">
      <c r="A145" s="188"/>
      <c r="B145" s="499" t="s">
        <v>360</v>
      </c>
      <c r="C145" s="499"/>
      <c r="D145" s="125" t="s">
        <v>361</v>
      </c>
    </row>
    <row r="146" spans="1:8" ht="31.5">
      <c r="A146" s="358" t="s">
        <v>257</v>
      </c>
      <c r="B146" s="369" t="s">
        <v>362</v>
      </c>
      <c r="C146" s="114">
        <f t="shared" ref="C146:C151" si="3">D146/$D$152</f>
        <v>0.35347136757822839</v>
      </c>
      <c r="D146" s="124">
        <f>D43</f>
        <v>1615.22</v>
      </c>
    </row>
    <row r="147" spans="1:8" ht="31.5">
      <c r="A147" s="358" t="s">
        <v>259</v>
      </c>
      <c r="B147" s="369" t="s">
        <v>363</v>
      </c>
      <c r="C147" s="114">
        <f t="shared" si="3"/>
        <v>0.13422207236162648</v>
      </c>
      <c r="D147" s="124">
        <f>D54</f>
        <v>613.34013333333337</v>
      </c>
    </row>
    <row r="148" spans="1:8" ht="47.25">
      <c r="A148" s="358" t="s">
        <v>261</v>
      </c>
      <c r="B148" s="369" t="s">
        <v>364</v>
      </c>
      <c r="C148" s="114">
        <f t="shared" si="3"/>
        <v>2.0410582690227008E-2</v>
      </c>
      <c r="D148" s="124">
        <f>D64</f>
        <v>93.268039215686272</v>
      </c>
      <c r="E148" s="198">
        <f>D150+D131+D139</f>
        <v>3918.4253012896943</v>
      </c>
    </row>
    <row r="149" spans="1:8" ht="31.5">
      <c r="A149" s="358" t="s">
        <v>263</v>
      </c>
      <c r="B149" s="369" t="s">
        <v>365</v>
      </c>
      <c r="C149" s="114">
        <f t="shared" si="3"/>
        <v>0.27776220453705514</v>
      </c>
      <c r="D149" s="124">
        <f>D127</f>
        <v>1269.26</v>
      </c>
      <c r="E149" s="202">
        <f>C137+C135+C134</f>
        <v>0.14250000000000002</v>
      </c>
    </row>
    <row r="150" spans="1:8" ht="16.5" customHeight="1">
      <c r="A150" s="117" t="s">
        <v>366</v>
      </c>
      <c r="B150" s="371"/>
      <c r="C150" s="176">
        <f t="shared" si="3"/>
        <v>0.78586622716713705</v>
      </c>
      <c r="D150" s="203">
        <f>SUM(D146:D149)</f>
        <v>3591.0881725490199</v>
      </c>
      <c r="E150" s="202">
        <f>100%-E149</f>
        <v>0.85749999999999993</v>
      </c>
    </row>
    <row r="151" spans="1:8" ht="32.25" thickBot="1">
      <c r="A151" s="358" t="s">
        <v>284</v>
      </c>
      <c r="B151" s="369" t="s">
        <v>367</v>
      </c>
      <c r="C151" s="114">
        <f t="shared" si="3"/>
        <v>0.21413377283286295</v>
      </c>
      <c r="D151" s="124">
        <f>D140</f>
        <v>978.50401554391829</v>
      </c>
      <c r="G151" s="126"/>
    </row>
    <row r="152" spans="1:8" ht="16.5" customHeight="1" thickBot="1">
      <c r="A152" s="495" t="s">
        <v>368</v>
      </c>
      <c r="B152" s="496"/>
      <c r="C152" s="174">
        <f>C151+C150</f>
        <v>1</v>
      </c>
      <c r="D152" s="204">
        <f>(D150+D139+D131)/0.8575</f>
        <v>4569.5921880929382</v>
      </c>
      <c r="E152" s="205"/>
      <c r="F152" s="198">
        <f>D150+D151</f>
        <v>4569.5921880929382</v>
      </c>
      <c r="H152" s="54"/>
    </row>
    <row r="153" spans="1:8" hidden="1">
      <c r="E153" s="205"/>
    </row>
    <row r="154" spans="1:8">
      <c r="A154" s="362"/>
    </row>
  </sheetData>
  <mergeCells count="45">
    <mergeCell ref="A3:D3"/>
    <mergeCell ref="A4:D4"/>
    <mergeCell ref="A6:D6"/>
    <mergeCell ref="A7:D7"/>
    <mergeCell ref="A9:D9"/>
    <mergeCell ref="B11:C11"/>
    <mergeCell ref="A67:G67"/>
    <mergeCell ref="A68:G68"/>
    <mergeCell ref="A57:D57"/>
    <mergeCell ref="E53:H53"/>
    <mergeCell ref="G60:H60"/>
    <mergeCell ref="B28:C28"/>
    <mergeCell ref="B13:C13"/>
    <mergeCell ref="A17:G17"/>
    <mergeCell ref="A18:B18"/>
    <mergeCell ref="A21:G21"/>
    <mergeCell ref="B27:C27"/>
    <mergeCell ref="A78:B78"/>
    <mergeCell ref="A33:E33"/>
    <mergeCell ref="A45:G45"/>
    <mergeCell ref="B52:C52"/>
    <mergeCell ref="A55:D55"/>
    <mergeCell ref="B62:C62"/>
    <mergeCell ref="B63:C63"/>
    <mergeCell ref="A65:G65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B145:C145"/>
    <mergeCell ref="A152:B152"/>
    <mergeCell ref="A127:B127"/>
    <mergeCell ref="A129:G129"/>
    <mergeCell ref="A140:C140"/>
    <mergeCell ref="A141:G141"/>
    <mergeCell ref="A142:G142"/>
    <mergeCell ref="A144:G144"/>
  </mergeCells>
  <printOptions horizontalCentered="1"/>
  <pageMargins left="0" right="0" top="0.98425196850393704" bottom="0" header="0" footer="0"/>
  <pageSetup paperSize="9" scale="97" fitToHeight="3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42" zoomScale="75" zoomScaleSheetLayoutView="75" workbookViewId="0">
      <selection activeCell="E53" sqref="E53:H53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74" t="s">
        <v>255</v>
      </c>
      <c r="B3" s="474"/>
      <c r="C3" s="474"/>
      <c r="D3" s="474"/>
      <c r="E3" s="127"/>
      <c r="F3" s="127"/>
      <c r="G3" s="108"/>
    </row>
    <row r="4" spans="1:7" hidden="1">
      <c r="A4" s="474"/>
      <c r="B4" s="474"/>
      <c r="C4" s="474"/>
      <c r="D4" s="474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127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210"/>
      <c r="C8" s="250"/>
      <c r="D8" s="250"/>
    </row>
    <row r="9" spans="1:7" hidden="1">
      <c r="A9" s="476"/>
      <c r="B9" s="476"/>
      <c r="C9" s="476"/>
      <c r="D9" s="476"/>
    </row>
    <row r="10" spans="1:7">
      <c r="A10" s="132" t="s">
        <v>256</v>
      </c>
      <c r="B10" s="209"/>
      <c r="C10" s="250"/>
      <c r="D10" s="250"/>
    </row>
    <row r="11" spans="1:7" ht="15.6" customHeight="1">
      <c r="A11" s="133" t="s">
        <v>257</v>
      </c>
      <c r="B11" s="472" t="s">
        <v>258</v>
      </c>
      <c r="C11" s="473"/>
      <c r="D11" s="134">
        <v>42550</v>
      </c>
    </row>
    <row r="12" spans="1:7">
      <c r="A12" s="133" t="s">
        <v>259</v>
      </c>
      <c r="B12" s="211" t="s">
        <v>260</v>
      </c>
      <c r="C12" s="254"/>
      <c r="D12" s="136" t="s">
        <v>369</v>
      </c>
    </row>
    <row r="13" spans="1:7" ht="15.6" customHeight="1">
      <c r="A13" s="133" t="s">
        <v>261</v>
      </c>
      <c r="B13" s="472" t="s">
        <v>262</v>
      </c>
      <c r="C13" s="473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2"/>
    </row>
    <row r="17" spans="1:7">
      <c r="A17" s="477"/>
      <c r="B17" s="477"/>
      <c r="C17" s="477"/>
      <c r="D17" s="477"/>
      <c r="E17" s="477"/>
      <c r="F17" s="477"/>
      <c r="G17" s="477"/>
    </row>
    <row r="18" spans="1:7" ht="35.25" customHeight="1">
      <c r="A18" s="478" t="s">
        <v>264</v>
      </c>
      <c r="B18" s="478"/>
      <c r="C18" s="251" t="s">
        <v>265</v>
      </c>
      <c r="D18" s="251" t="s">
        <v>266</v>
      </c>
    </row>
    <row r="19" spans="1:7">
      <c r="A19" s="136">
        <v>1</v>
      </c>
      <c r="B19" s="214" t="s">
        <v>554</v>
      </c>
      <c r="C19" s="136" t="s">
        <v>267</v>
      </c>
      <c r="D19" s="141">
        <v>2</v>
      </c>
    </row>
    <row r="20" spans="1:7">
      <c r="A20" s="133"/>
      <c r="B20" s="248"/>
      <c r="C20" s="133"/>
      <c r="D20" s="142"/>
    </row>
    <row r="21" spans="1:7" ht="15.6" hidden="1" customHeight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JARDINEIRO</v>
      </c>
    </row>
    <row r="27" spans="1:7" ht="30.75" customHeight="1">
      <c r="A27" s="147">
        <v>2</v>
      </c>
      <c r="B27" s="470" t="s">
        <v>273</v>
      </c>
      <c r="C27" s="471"/>
      <c r="D27" s="111">
        <v>1264</v>
      </c>
      <c r="E27" s="232"/>
    </row>
    <row r="28" spans="1:7" ht="31.5" customHeight="1">
      <c r="A28" s="147">
        <v>3</v>
      </c>
      <c r="B28" s="470" t="s">
        <v>274</v>
      </c>
      <c r="C28" s="471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ROUND(((D27/220)*(365.25/12)*(40/6)),2)</f>
        <v>1165.8499999999999</v>
      </c>
      <c r="E35" s="207"/>
    </row>
    <row r="36" spans="1:7">
      <c r="A36" s="253" t="s">
        <v>259</v>
      </c>
      <c r="B36" s="219" t="s">
        <v>281</v>
      </c>
      <c r="C36" s="156"/>
      <c r="D36" s="115">
        <v>0</v>
      </c>
    </row>
    <row r="37" spans="1:7">
      <c r="A37" s="253" t="s">
        <v>261</v>
      </c>
      <c r="B37" s="219" t="s">
        <v>282</v>
      </c>
      <c r="C37" s="157"/>
      <c r="D37" s="115">
        <v>0</v>
      </c>
    </row>
    <row r="38" spans="1:7">
      <c r="A38" s="253" t="s">
        <v>263</v>
      </c>
      <c r="B38" s="219" t="s">
        <v>547</v>
      </c>
      <c r="C38" s="156"/>
      <c r="D38" s="115">
        <v>0</v>
      </c>
    </row>
    <row r="39" spans="1:7">
      <c r="A39" s="253" t="s">
        <v>284</v>
      </c>
      <c r="B39" s="219" t="s">
        <v>285</v>
      </c>
      <c r="C39" s="158"/>
      <c r="D39" s="115">
        <v>0</v>
      </c>
    </row>
    <row r="40" spans="1:7">
      <c r="A40" s="253" t="s">
        <v>286</v>
      </c>
      <c r="B40" s="220" t="s">
        <v>287</v>
      </c>
      <c r="C40" s="158"/>
      <c r="D40" s="115">
        <v>0</v>
      </c>
    </row>
    <row r="41" spans="1:7">
      <c r="A41" s="253" t="s">
        <v>288</v>
      </c>
      <c r="B41" s="220" t="s">
        <v>289</v>
      </c>
      <c r="C41" s="158"/>
      <c r="D41" s="115">
        <v>0</v>
      </c>
    </row>
    <row r="42" spans="1:7" ht="16.5" thickBot="1">
      <c r="A42" s="253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1165.8499999999999</v>
      </c>
    </row>
    <row r="44" spans="1:7" hidden="1">
      <c r="A44" s="252"/>
    </row>
    <row r="45" spans="1:7" ht="16.149999999999999" customHeight="1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92.849000000000018</v>
      </c>
      <c r="E47" s="207"/>
    </row>
    <row r="48" spans="1:7">
      <c r="A48" s="253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637</v>
      </c>
      <c r="B49" s="423" t="s">
        <v>638</v>
      </c>
      <c r="C49" s="157"/>
      <c r="D49" s="115">
        <f>35*(1-20%)</f>
        <v>28</v>
      </c>
    </row>
    <row r="50" spans="1:7">
      <c r="A50" s="253" t="s">
        <v>261</v>
      </c>
      <c r="B50" s="219" t="s">
        <v>384</v>
      </c>
      <c r="C50" s="157"/>
      <c r="D50" s="115">
        <v>53</v>
      </c>
    </row>
    <row r="51" spans="1:7">
      <c r="A51" s="253" t="s">
        <v>263</v>
      </c>
      <c r="B51" s="219" t="s">
        <v>297</v>
      </c>
      <c r="C51" s="156"/>
      <c r="D51" s="115">
        <v>0</v>
      </c>
    </row>
    <row r="52" spans="1:7">
      <c r="A52" s="253" t="s">
        <v>284</v>
      </c>
      <c r="B52" s="219" t="s">
        <v>385</v>
      </c>
      <c r="C52" s="158"/>
      <c r="D52" s="165">
        <v>16</v>
      </c>
    </row>
    <row r="53" spans="1:7" ht="16.5" customHeight="1">
      <c r="A53" s="253" t="s">
        <v>286</v>
      </c>
      <c r="B53" s="500" t="s">
        <v>372</v>
      </c>
      <c r="C53" s="501"/>
      <c r="D53" s="165">
        <v>16</v>
      </c>
    </row>
    <row r="54" spans="1:7" ht="16.5" thickBot="1">
      <c r="A54" s="116" t="s">
        <v>288</v>
      </c>
      <c r="B54" s="502" t="s">
        <v>635</v>
      </c>
      <c r="C54" s="503"/>
      <c r="D54" s="166">
        <f>((825*(371*50%*10%))/371)/12</f>
        <v>3.4375</v>
      </c>
      <c r="E54" s="506" t="s">
        <v>636</v>
      </c>
      <c r="F54" s="506"/>
    </row>
    <row r="55" spans="1:7" ht="16.5" thickBot="1">
      <c r="A55" s="167"/>
      <c r="B55" s="150" t="s">
        <v>298</v>
      </c>
      <c r="C55" s="168"/>
      <c r="D55" s="169">
        <f>SUM(D47:D54)</f>
        <v>473.28650000000005</v>
      </c>
      <c r="E55" s="506"/>
      <c r="F55" s="506"/>
    </row>
    <row r="56" spans="1:7">
      <c r="A56" s="476" t="s">
        <v>299</v>
      </c>
      <c r="B56" s="476"/>
      <c r="C56" s="476"/>
      <c r="D56" s="476"/>
      <c r="E56" s="506"/>
      <c r="F56" s="506"/>
    </row>
    <row r="57" spans="1:7" hidden="1">
      <c r="A57" s="252"/>
    </row>
    <row r="58" spans="1:7" ht="16.149999999999999" customHeight="1" thickBot="1">
      <c r="A58" s="477" t="s">
        <v>300</v>
      </c>
      <c r="B58" s="477"/>
      <c r="C58" s="477"/>
      <c r="D58" s="477"/>
      <c r="E58" s="477"/>
      <c r="F58" s="477"/>
      <c r="G58" s="477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IV'!D55</f>
        <v>33.333333333333336</v>
      </c>
    </row>
    <row r="61" spans="1:7">
      <c r="A61" s="253" t="s">
        <v>259</v>
      </c>
      <c r="B61" s="219" t="s">
        <v>15</v>
      </c>
      <c r="C61" s="157"/>
      <c r="D61" s="115">
        <v>0</v>
      </c>
    </row>
    <row r="62" spans="1:7">
      <c r="A62" s="253" t="s">
        <v>261</v>
      </c>
      <c r="B62" s="219" t="s">
        <v>21</v>
      </c>
      <c r="C62" s="157"/>
      <c r="D62" s="115">
        <v>16.91</v>
      </c>
    </row>
    <row r="63" spans="1:7">
      <c r="A63" s="253" t="s">
        <v>263</v>
      </c>
      <c r="B63" s="487" t="s">
        <v>18</v>
      </c>
      <c r="C63" s="488"/>
      <c r="D63" s="165">
        <f>EQ!D140</f>
        <v>18.423333333333336</v>
      </c>
    </row>
    <row r="64" spans="1:7" ht="16.5" thickBot="1">
      <c r="A64" s="116" t="s">
        <v>284</v>
      </c>
      <c r="B64" s="504" t="s">
        <v>291</v>
      </c>
      <c r="C64" s="505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68.666666666666671</v>
      </c>
    </row>
    <row r="66" spans="1:7" ht="15.6" hidden="1" customHeight="1">
      <c r="A66" s="479" t="s">
        <v>304</v>
      </c>
      <c r="B66" s="479"/>
      <c r="C66" s="479"/>
      <c r="D66" s="479"/>
      <c r="E66" s="479"/>
      <c r="F66" s="479"/>
      <c r="G66" s="479"/>
    </row>
    <row r="67" spans="1:7" hidden="1">
      <c r="A67" s="252"/>
    </row>
    <row r="68" spans="1:7" ht="15.6" customHeight="1">
      <c r="A68" s="477" t="s">
        <v>305</v>
      </c>
      <c r="B68" s="477"/>
      <c r="C68" s="477"/>
      <c r="D68" s="477"/>
      <c r="E68" s="477"/>
      <c r="F68" s="477"/>
      <c r="G68" s="477"/>
    </row>
    <row r="69" spans="1:7" ht="16.149999999999999" customHeight="1" thickBot="1">
      <c r="A69" s="477" t="s">
        <v>556</v>
      </c>
      <c r="B69" s="477"/>
      <c r="C69" s="477"/>
      <c r="D69" s="477"/>
      <c r="E69" s="477"/>
      <c r="F69" s="477"/>
      <c r="G69" s="477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233.17</v>
      </c>
    </row>
    <row r="72" spans="1:7">
      <c r="A72" s="253" t="s">
        <v>259</v>
      </c>
      <c r="B72" s="225" t="s">
        <v>308</v>
      </c>
      <c r="C72" s="114">
        <v>1.4999999999999999E-2</v>
      </c>
      <c r="D72" s="115">
        <f t="shared" si="0"/>
        <v>17.489999999999998</v>
      </c>
    </row>
    <row r="73" spans="1:7">
      <c r="A73" s="253" t="s">
        <v>261</v>
      </c>
      <c r="B73" s="225" t="s">
        <v>309</v>
      </c>
      <c r="C73" s="114">
        <v>0.01</v>
      </c>
      <c r="D73" s="115">
        <f t="shared" si="0"/>
        <v>11.66</v>
      </c>
    </row>
    <row r="74" spans="1:7">
      <c r="A74" s="253" t="s">
        <v>263</v>
      </c>
      <c r="B74" s="225" t="s">
        <v>9</v>
      </c>
      <c r="C74" s="114">
        <v>2E-3</v>
      </c>
      <c r="D74" s="115">
        <f t="shared" si="0"/>
        <v>2.33</v>
      </c>
    </row>
    <row r="75" spans="1:7">
      <c r="A75" s="253" t="s">
        <v>284</v>
      </c>
      <c r="B75" s="225" t="s">
        <v>10</v>
      </c>
      <c r="C75" s="114">
        <v>2.5000000000000001E-2</v>
      </c>
      <c r="D75" s="115">
        <f t="shared" si="0"/>
        <v>29.15</v>
      </c>
    </row>
    <row r="76" spans="1:7">
      <c r="A76" s="253" t="s">
        <v>286</v>
      </c>
      <c r="B76" s="225" t="s">
        <v>11</v>
      </c>
      <c r="C76" s="114">
        <v>0.08</v>
      </c>
      <c r="D76" s="115">
        <f t="shared" si="0"/>
        <v>93.27</v>
      </c>
    </row>
    <row r="77" spans="1:7" ht="31.5">
      <c r="A77" s="253" t="s">
        <v>288</v>
      </c>
      <c r="B77" s="225" t="s">
        <v>373</v>
      </c>
      <c r="C77" s="114">
        <v>3.8112E-2</v>
      </c>
      <c r="D77" s="115">
        <f t="shared" si="0"/>
        <v>44.43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7</v>
      </c>
    </row>
    <row r="79" spans="1:7" ht="16.5" hidden="1" thickBot="1">
      <c r="A79" s="489" t="s">
        <v>7</v>
      </c>
      <c r="B79" s="490"/>
      <c r="C79" s="174">
        <f>SUM(C71:C78)</f>
        <v>0.37611200000000006</v>
      </c>
      <c r="D79" s="169">
        <f>SUM(D71:D78)</f>
        <v>438.49999999999994</v>
      </c>
    </row>
    <row r="80" spans="1:7" ht="15.6" hidden="1" customHeight="1">
      <c r="A80" s="491" t="s">
        <v>310</v>
      </c>
      <c r="B80" s="491"/>
      <c r="C80" s="491"/>
      <c r="D80" s="491"/>
    </row>
    <row r="81" spans="1:7" ht="16.5" hidden="1" customHeight="1">
      <c r="A81" s="491" t="s">
        <v>311</v>
      </c>
      <c r="B81" s="491"/>
      <c r="C81" s="491"/>
      <c r="D81" s="491"/>
    </row>
    <row r="82" spans="1:7" hidden="1">
      <c r="A82" s="252"/>
    </row>
    <row r="83" spans="1:7" ht="16.149999999999999" customHeight="1" thickBot="1">
      <c r="A83" s="477" t="s">
        <v>312</v>
      </c>
      <c r="B83" s="477"/>
      <c r="C83" s="477"/>
      <c r="D83" s="477"/>
      <c r="E83" s="477"/>
      <c r="F83" s="477"/>
      <c r="G83" s="477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104.09</v>
      </c>
    </row>
    <row r="86" spans="1:7">
      <c r="A86" s="253" t="s">
        <v>259</v>
      </c>
      <c r="B86" s="225" t="s">
        <v>316</v>
      </c>
      <c r="C86" s="175">
        <f>(1/3)*(5/56)</f>
        <v>2.976190476190476E-2</v>
      </c>
      <c r="D86" s="124">
        <f>ROUND($D$43*C86,2)</f>
        <v>34.700000000000003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138.79000000000002</v>
      </c>
    </row>
    <row r="88" spans="1:7" ht="31.5">
      <c r="A88" s="253" t="s">
        <v>261</v>
      </c>
      <c r="B88" s="225" t="s">
        <v>318</v>
      </c>
      <c r="C88" s="114">
        <f>D88/D43</f>
        <v>4.4774199082214701E-2</v>
      </c>
      <c r="D88" s="115">
        <f>ROUND(D79*C87,2)</f>
        <v>52.2</v>
      </c>
    </row>
    <row r="89" spans="1:7" ht="16.5" hidden="1" thickBot="1">
      <c r="A89" s="489" t="s">
        <v>7</v>
      </c>
      <c r="B89" s="490"/>
      <c r="C89" s="174">
        <f>C88+C87</f>
        <v>0.16382181812983374</v>
      </c>
      <c r="D89" s="169">
        <f>D87+D88</f>
        <v>190.99</v>
      </c>
    </row>
    <row r="90" spans="1:7" hidden="1">
      <c r="A90" s="252"/>
    </row>
    <row r="91" spans="1:7" ht="16.149999999999999" customHeight="1" thickBot="1">
      <c r="A91" s="477" t="s">
        <v>319</v>
      </c>
      <c r="B91" s="477"/>
      <c r="C91" s="477"/>
      <c r="D91" s="477"/>
      <c r="E91" s="477"/>
      <c r="F91" s="477"/>
      <c r="G91" s="477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0.86</v>
      </c>
    </row>
    <row r="94" spans="1:7" ht="16.5" thickBot="1">
      <c r="A94" s="116" t="s">
        <v>259</v>
      </c>
      <c r="B94" s="226" t="s">
        <v>323</v>
      </c>
      <c r="C94" s="173">
        <f>D94/D43</f>
        <v>2.7447784877986022E-4</v>
      </c>
      <c r="D94" s="166">
        <f>ROUND(D79*C93,2)</f>
        <v>0.32</v>
      </c>
    </row>
    <row r="95" spans="1:7" ht="16.5" hidden="1" thickBot="1">
      <c r="A95" s="489" t="s">
        <v>7</v>
      </c>
      <c r="B95" s="490"/>
      <c r="C95" s="174">
        <f>SUM(C93:C94)</f>
        <v>1.0150704487798601E-3</v>
      </c>
      <c r="D95" s="169">
        <f>SUM(D93:D94)</f>
        <v>1.18</v>
      </c>
    </row>
    <row r="96" spans="1:7" hidden="1">
      <c r="A96" s="252"/>
    </row>
    <row r="97" spans="1:7" hidden="1">
      <c r="A97" s="252"/>
    </row>
    <row r="98" spans="1:7" ht="16.149999999999999" customHeight="1" thickBot="1">
      <c r="A98" s="477" t="s">
        <v>324</v>
      </c>
      <c r="B98" s="477"/>
      <c r="C98" s="477"/>
      <c r="D98" s="477"/>
      <c r="E98" s="477"/>
      <c r="F98" s="477"/>
      <c r="G98" s="477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4.8600000000000003</v>
      </c>
    </row>
    <row r="101" spans="1:7">
      <c r="A101" s="253" t="s">
        <v>259</v>
      </c>
      <c r="B101" s="219" t="s">
        <v>328</v>
      </c>
      <c r="C101" s="118">
        <f>D101/D43</f>
        <v>3.3451987820045466E-4</v>
      </c>
      <c r="D101" s="179">
        <f>ROUND(D76*C100,2)</f>
        <v>0.39</v>
      </c>
    </row>
    <row r="102" spans="1:7">
      <c r="A102" s="253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50.71</v>
      </c>
    </row>
    <row r="103" spans="1:7">
      <c r="A103" s="253" t="s">
        <v>263</v>
      </c>
      <c r="B103" s="225" t="s">
        <v>330</v>
      </c>
      <c r="C103" s="181">
        <f>(((7/30)/12))</f>
        <v>1.9444444444444445E-2</v>
      </c>
      <c r="D103" s="115">
        <f>ROUND($D$43*C103,2)</f>
        <v>22.67</v>
      </c>
    </row>
    <row r="104" spans="1:7">
      <c r="A104" s="253" t="s">
        <v>284</v>
      </c>
      <c r="B104" s="225" t="s">
        <v>331</v>
      </c>
      <c r="C104" s="114">
        <f>D104/D43</f>
        <v>7.3165501565381486E-3</v>
      </c>
      <c r="D104" s="115">
        <f>ROUND(D79*C103,2)</f>
        <v>8.5299999999999994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0.91</v>
      </c>
    </row>
    <row r="106" spans="1:7" ht="16.5" hidden="1" thickBot="1">
      <c r="A106" s="495" t="s">
        <v>7</v>
      </c>
      <c r="B106" s="496"/>
      <c r="C106" s="174">
        <f>SUM(C100:C105)</f>
        <v>7.5539958923627484E-2</v>
      </c>
      <c r="D106" s="183">
        <f>SUM(D100:D105)</f>
        <v>88.07</v>
      </c>
    </row>
    <row r="107" spans="1:7" hidden="1">
      <c r="A107" s="143"/>
    </row>
    <row r="108" spans="1:7" ht="16.149999999999999" customHeight="1" thickBot="1">
      <c r="A108" s="477" t="s">
        <v>557</v>
      </c>
      <c r="B108" s="477"/>
      <c r="C108" s="477"/>
      <c r="D108" s="477"/>
      <c r="E108" s="477"/>
      <c r="F108" s="477"/>
      <c r="G108" s="477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104.09</v>
      </c>
    </row>
    <row r="111" spans="1:7">
      <c r="A111" s="253" t="s">
        <v>259</v>
      </c>
      <c r="B111" s="225" t="s">
        <v>374</v>
      </c>
      <c r="C111" s="114">
        <f>(10.96/30)/12</f>
        <v>3.0444444444444444E-2</v>
      </c>
      <c r="D111" s="115">
        <f t="shared" si="1"/>
        <v>35.49</v>
      </c>
      <c r="E111" s="185"/>
    </row>
    <row r="112" spans="1:7">
      <c r="A112" s="253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0.24</v>
      </c>
    </row>
    <row r="113" spans="1:7">
      <c r="A113" s="253" t="s">
        <v>263</v>
      </c>
      <c r="B113" s="225" t="s">
        <v>336</v>
      </c>
      <c r="C113" s="114">
        <f>((1/30)/12)</f>
        <v>2.7777777777777779E-3</v>
      </c>
      <c r="D113" s="115">
        <f t="shared" si="1"/>
        <v>3.24</v>
      </c>
    </row>
    <row r="114" spans="1:7">
      <c r="A114" s="253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0.38</v>
      </c>
    </row>
    <row r="115" spans="1:7">
      <c r="A115" s="253" t="s">
        <v>286</v>
      </c>
      <c r="B115" s="225" t="s">
        <v>291</v>
      </c>
      <c r="C115" s="186"/>
      <c r="D115" s="115">
        <f t="shared" si="1"/>
        <v>0</v>
      </c>
    </row>
    <row r="116" spans="1:7">
      <c r="A116" s="497" t="s">
        <v>317</v>
      </c>
      <c r="B116" s="498"/>
      <c r="C116" s="114">
        <f>SUM(C110:C115)</f>
        <v>0.12304126984126985</v>
      </c>
      <c r="D116" s="115">
        <f>SUM(D110:D115)</f>
        <v>143.44000000000003</v>
      </c>
    </row>
    <row r="117" spans="1:7" ht="16.5" thickBot="1">
      <c r="A117" s="116" t="s">
        <v>288</v>
      </c>
      <c r="B117" s="226" t="s">
        <v>338</v>
      </c>
      <c r="C117" s="182">
        <f>D117/$D$43</f>
        <v>4.6275249817729562E-2</v>
      </c>
      <c r="D117" s="115">
        <f>ROUND(D79*C116,2)</f>
        <v>53.95</v>
      </c>
    </row>
    <row r="118" spans="1:7" ht="16.5" hidden="1" thickBot="1">
      <c r="A118" s="495" t="s">
        <v>7</v>
      </c>
      <c r="B118" s="496"/>
      <c r="C118" s="174">
        <f>C117+C116</f>
        <v>0.16931651965899941</v>
      </c>
      <c r="D118" s="187">
        <f>D117+D116</f>
        <v>197.39000000000004</v>
      </c>
    </row>
    <row r="119" spans="1:7" hidden="1">
      <c r="A119" s="252" t="s">
        <v>339</v>
      </c>
    </row>
    <row r="120" spans="1:7" ht="16.149999999999999" customHeight="1" thickBot="1">
      <c r="A120" s="479" t="s">
        <v>558</v>
      </c>
      <c r="B120" s="479"/>
      <c r="C120" s="479"/>
      <c r="D120" s="479"/>
      <c r="E120" s="479"/>
      <c r="F120" s="479"/>
      <c r="G120" s="479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0.1638203885577047</v>
      </c>
      <c r="D122" s="115">
        <f>D89</f>
        <v>190.99</v>
      </c>
    </row>
    <row r="123" spans="1:7">
      <c r="A123" s="253" t="s">
        <v>313</v>
      </c>
      <c r="B123" s="225" t="s">
        <v>307</v>
      </c>
      <c r="C123" s="182">
        <f t="shared" si="2"/>
        <v>0.37612042715615213</v>
      </c>
      <c r="D123" s="115">
        <f>D79</f>
        <v>438.49999999999994</v>
      </c>
    </row>
    <row r="124" spans="1:7">
      <c r="A124" s="253" t="s">
        <v>320</v>
      </c>
      <c r="B124" s="225" t="s">
        <v>322</v>
      </c>
      <c r="C124" s="182">
        <f t="shared" si="2"/>
        <v>1.0121370673757345E-3</v>
      </c>
      <c r="D124" s="115">
        <f>D95</f>
        <v>1.18</v>
      </c>
    </row>
    <row r="125" spans="1:7">
      <c r="A125" s="189" t="s">
        <v>325</v>
      </c>
      <c r="B125" s="228" t="s">
        <v>342</v>
      </c>
      <c r="C125" s="182">
        <f t="shared" si="2"/>
        <v>7.5541450443882149E-2</v>
      </c>
      <c r="D125" s="115">
        <f>D106</f>
        <v>88.07</v>
      </c>
    </row>
    <row r="126" spans="1:7">
      <c r="A126" s="190" t="s">
        <v>333</v>
      </c>
      <c r="B126" s="229" t="s">
        <v>343</v>
      </c>
      <c r="C126" s="182">
        <f t="shared" si="2"/>
        <v>0.16930994553330192</v>
      </c>
      <c r="D126" s="115">
        <f>D118</f>
        <v>197.39000000000004</v>
      </c>
    </row>
    <row r="127" spans="1:7">
      <c r="A127" s="253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489" t="s">
        <v>345</v>
      </c>
      <c r="B128" s="490"/>
      <c r="C128" s="174">
        <f>SUM(C122:C127)</f>
        <v>0.78580434875841654</v>
      </c>
      <c r="D128" s="169">
        <f>SUM(D122:D127)</f>
        <v>916.13000000000011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479" t="s">
        <v>559</v>
      </c>
      <c r="B130" s="479"/>
      <c r="C130" s="479"/>
      <c r="D130" s="479"/>
      <c r="E130" s="479"/>
      <c r="F130" s="479"/>
      <c r="G130" s="479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2623.9331666666662</v>
      </c>
      <c r="G131" s="122"/>
    </row>
    <row r="132" spans="1:8">
      <c r="A132" s="153" t="s">
        <v>257</v>
      </c>
      <c r="B132" s="224" t="s">
        <v>347</v>
      </c>
      <c r="C132" s="123">
        <v>6.9793999999999995E-2</v>
      </c>
      <c r="D132" s="124">
        <f>E131*C132</f>
        <v>183.13479143433329</v>
      </c>
      <c r="G132" s="122"/>
    </row>
    <row r="133" spans="1:8">
      <c r="A133" s="253" t="s">
        <v>259</v>
      </c>
      <c r="B133" s="225" t="s">
        <v>348</v>
      </c>
      <c r="C133" s="182"/>
      <c r="D133" s="197"/>
      <c r="F133" s="198"/>
    </row>
    <row r="134" spans="1:8">
      <c r="A134" s="253"/>
      <c r="B134" s="225" t="s">
        <v>349</v>
      </c>
      <c r="C134" s="182"/>
      <c r="D134" s="124"/>
      <c r="E134" s="208"/>
      <c r="F134" s="199"/>
      <c r="G134" s="122"/>
    </row>
    <row r="135" spans="1:8">
      <c r="A135" s="253"/>
      <c r="B135" s="225" t="s">
        <v>350</v>
      </c>
      <c r="C135" s="182">
        <v>7.5999999999999998E-2</v>
      </c>
      <c r="D135" s="115">
        <f>$D$153*C135</f>
        <v>247.9815439494883</v>
      </c>
      <c r="E135" s="198">
        <f>D153</f>
        <v>3262.9150519669515</v>
      </c>
      <c r="G135" s="122"/>
    </row>
    <row r="136" spans="1:8">
      <c r="A136" s="253"/>
      <c r="B136" s="225" t="s">
        <v>351</v>
      </c>
      <c r="C136" s="182">
        <v>1.6500000000000001E-2</v>
      </c>
      <c r="D136" s="115">
        <f>$D$153*C136</f>
        <v>53.838098357454705</v>
      </c>
      <c r="E136" s="200" t="e">
        <f>#REF!</f>
        <v>#REF!</v>
      </c>
      <c r="G136" s="122"/>
    </row>
    <row r="137" spans="1:8">
      <c r="A137" s="253"/>
      <c r="B137" s="225" t="s">
        <v>352</v>
      </c>
      <c r="C137" s="182"/>
      <c r="D137" s="115"/>
    </row>
    <row r="138" spans="1:8">
      <c r="A138" s="253"/>
      <c r="B138" s="225" t="s">
        <v>353</v>
      </c>
      <c r="C138" s="182">
        <v>0.03</v>
      </c>
      <c r="D138" s="115">
        <f>$D$153*C138</f>
        <v>97.887451559008539</v>
      </c>
      <c r="G138" s="122"/>
    </row>
    <row r="139" spans="1:8">
      <c r="A139" s="253"/>
      <c r="B139" s="225" t="s">
        <v>354</v>
      </c>
      <c r="C139" s="182"/>
      <c r="D139" s="115"/>
    </row>
    <row r="140" spans="1:8">
      <c r="A140" s="253" t="s">
        <v>261</v>
      </c>
      <c r="B140" s="225" t="s">
        <v>355</v>
      </c>
      <c r="C140" s="182">
        <v>0.02</v>
      </c>
      <c r="D140" s="115">
        <f>ROUND(E140*C140,2)</f>
        <v>56.14</v>
      </c>
      <c r="E140" s="177">
        <f>E131+D132</f>
        <v>2807.0679581009995</v>
      </c>
    </row>
    <row r="141" spans="1:8" ht="33" hidden="1" customHeight="1" thickBot="1">
      <c r="A141" s="492" t="s">
        <v>356</v>
      </c>
      <c r="B141" s="493"/>
      <c r="C141" s="494"/>
      <c r="D141" s="201">
        <f>D132+D135+D136+D138+D140</f>
        <v>638.98188530028483</v>
      </c>
    </row>
    <row r="142" spans="1:8" ht="15.6" hidden="1" customHeight="1">
      <c r="A142" s="479" t="s">
        <v>357</v>
      </c>
      <c r="B142" s="479"/>
      <c r="C142" s="479"/>
      <c r="D142" s="479"/>
      <c r="E142" s="479"/>
      <c r="F142" s="479"/>
      <c r="G142" s="479"/>
    </row>
    <row r="143" spans="1:8" ht="15.6" hidden="1" customHeight="1">
      <c r="A143" s="479" t="s">
        <v>358</v>
      </c>
      <c r="B143" s="479"/>
      <c r="C143" s="479"/>
      <c r="D143" s="479"/>
      <c r="E143" s="479"/>
      <c r="F143" s="479"/>
      <c r="G143" s="479"/>
    </row>
    <row r="144" spans="1:8" hidden="1">
      <c r="A144" s="252"/>
    </row>
    <row r="145" spans="1:8" ht="16.149999999999999" customHeight="1" thickBot="1">
      <c r="A145" s="477" t="s">
        <v>359</v>
      </c>
      <c r="B145" s="477"/>
      <c r="C145" s="477"/>
      <c r="D145" s="477"/>
      <c r="E145" s="477"/>
      <c r="F145" s="477"/>
      <c r="G145" s="477"/>
    </row>
    <row r="146" spans="1:8" ht="32.25" customHeight="1" thickBot="1">
      <c r="A146" s="188"/>
      <c r="B146" s="499" t="s">
        <v>360</v>
      </c>
      <c r="C146" s="499"/>
      <c r="D146" s="125" t="s">
        <v>361</v>
      </c>
    </row>
    <row r="147" spans="1:8">
      <c r="A147" s="253" t="s">
        <v>257</v>
      </c>
      <c r="B147" s="225" t="s">
        <v>362</v>
      </c>
      <c r="C147" s="114">
        <f t="shared" ref="C147:C152" si="3">D147/$D$153</f>
        <v>0.35730320324986758</v>
      </c>
      <c r="D147" s="124">
        <f>D43</f>
        <v>1165.8499999999999</v>
      </c>
    </row>
    <row r="148" spans="1:8">
      <c r="A148" s="253" t="s">
        <v>259</v>
      </c>
      <c r="B148" s="225" t="s">
        <v>363</v>
      </c>
      <c r="C148" s="114">
        <f t="shared" si="3"/>
        <v>0.14505020586260539</v>
      </c>
      <c r="D148" s="124">
        <f>D55</f>
        <v>473.28650000000005</v>
      </c>
    </row>
    <row r="149" spans="1:8" ht="31.5">
      <c r="A149" s="253" t="s">
        <v>261</v>
      </c>
      <c r="B149" s="225" t="s">
        <v>364</v>
      </c>
      <c r="C149" s="114">
        <f t="shared" si="3"/>
        <v>2.1044576880808775E-2</v>
      </c>
      <c r="D149" s="124">
        <f>D65</f>
        <v>68.666666666666671</v>
      </c>
      <c r="E149" s="198">
        <f>D151+D132+D140</f>
        <v>2863.2079581009998</v>
      </c>
    </row>
    <row r="150" spans="1:8">
      <c r="A150" s="253" t="s">
        <v>263</v>
      </c>
      <c r="B150" s="225" t="s">
        <v>365</v>
      </c>
      <c r="C150" s="114">
        <f t="shared" si="3"/>
        <v>0.28077041093905841</v>
      </c>
      <c r="D150" s="124">
        <f>D128</f>
        <v>916.13000000000011</v>
      </c>
      <c r="E150" s="202">
        <f>C138+C136+C135</f>
        <v>0.1225</v>
      </c>
    </row>
    <row r="151" spans="1:8" ht="16.5" customHeight="1">
      <c r="A151" s="117" t="s">
        <v>366</v>
      </c>
      <c r="B151" s="231"/>
      <c r="C151" s="176">
        <f t="shared" si="3"/>
        <v>0.8041683969323401</v>
      </c>
      <c r="D151" s="203">
        <f>SUM(D147:D150)</f>
        <v>2623.9331666666667</v>
      </c>
      <c r="E151" s="202">
        <f>100%-E150</f>
        <v>0.87749999999999995</v>
      </c>
    </row>
    <row r="152" spans="1:8">
      <c r="A152" s="253" t="s">
        <v>284</v>
      </c>
      <c r="B152" s="225" t="s">
        <v>367</v>
      </c>
      <c r="C152" s="114">
        <f t="shared" si="3"/>
        <v>0.19583160306765987</v>
      </c>
      <c r="D152" s="124">
        <f>D141</f>
        <v>638.98188530028483</v>
      </c>
      <c r="G152" s="126"/>
    </row>
    <row r="153" spans="1:8" ht="16.5" hidden="1" customHeight="1" thickBot="1">
      <c r="A153" s="495" t="s">
        <v>368</v>
      </c>
      <c r="B153" s="496"/>
      <c r="C153" s="174">
        <f>C152+C151</f>
        <v>1</v>
      </c>
      <c r="D153" s="204">
        <f>(D151+D140+D132)/0.8775</f>
        <v>3262.9150519669515</v>
      </c>
      <c r="E153" s="205"/>
      <c r="F153" s="198">
        <f>D151+D152</f>
        <v>3262.9150519669515</v>
      </c>
      <c r="H153" s="54"/>
    </row>
    <row r="154" spans="1:8">
      <c r="E154" s="205"/>
    </row>
    <row r="155" spans="1:8">
      <c r="A155" s="249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1.5748031496062993" bottom="0" header="0" footer="0"/>
  <pageSetup paperSize="9" scale="90" fitToHeight="4" orientation="portrait" r:id="rId1"/>
  <headerFooter alignWithMargins="0"/>
  <rowBreaks count="3" manualBreakCount="3">
    <brk id="43" max="3" man="1"/>
    <brk id="89" max="3" man="1"/>
    <brk id="128" max="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45" zoomScale="75" zoomScaleSheetLayoutView="75" workbookViewId="0">
      <selection activeCell="E53" sqref="E53:H53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74" t="s">
        <v>255</v>
      </c>
      <c r="B3" s="474"/>
      <c r="C3" s="474"/>
      <c r="D3" s="474"/>
      <c r="E3" s="127"/>
      <c r="F3" s="127"/>
      <c r="G3" s="108"/>
    </row>
    <row r="4" spans="1:7" hidden="1">
      <c r="A4" s="474"/>
      <c r="B4" s="474"/>
      <c r="C4" s="474"/>
      <c r="D4" s="474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127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210"/>
      <c r="C8" s="250"/>
      <c r="D8" s="250"/>
    </row>
    <row r="9" spans="1:7" hidden="1">
      <c r="A9" s="476"/>
      <c r="B9" s="476"/>
      <c r="C9" s="476"/>
      <c r="D9" s="476"/>
    </row>
    <row r="10" spans="1:7">
      <c r="A10" s="132" t="s">
        <v>256</v>
      </c>
      <c r="B10" s="209"/>
      <c r="C10" s="250"/>
      <c r="D10" s="250"/>
    </row>
    <row r="11" spans="1:7" ht="15.6" customHeight="1">
      <c r="A11" s="133" t="s">
        <v>257</v>
      </c>
      <c r="B11" s="472" t="s">
        <v>258</v>
      </c>
      <c r="C11" s="473"/>
      <c r="D11" s="134">
        <v>42550</v>
      </c>
    </row>
    <row r="12" spans="1:7">
      <c r="A12" s="133" t="s">
        <v>259</v>
      </c>
      <c r="B12" s="211" t="s">
        <v>260</v>
      </c>
      <c r="C12" s="254"/>
      <c r="D12" s="136" t="s">
        <v>369</v>
      </c>
    </row>
    <row r="13" spans="1:7" ht="15.6" customHeight="1">
      <c r="A13" s="133" t="s">
        <v>261</v>
      </c>
      <c r="B13" s="472" t="s">
        <v>262</v>
      </c>
      <c r="C13" s="473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2"/>
    </row>
    <row r="17" spans="1:7">
      <c r="A17" s="477"/>
      <c r="B17" s="477"/>
      <c r="C17" s="477"/>
      <c r="D17" s="477"/>
      <c r="E17" s="477"/>
      <c r="F17" s="477"/>
      <c r="G17" s="477"/>
    </row>
    <row r="18" spans="1:7" ht="35.25" customHeight="1">
      <c r="A18" s="478" t="s">
        <v>264</v>
      </c>
      <c r="B18" s="478"/>
      <c r="C18" s="251" t="s">
        <v>265</v>
      </c>
      <c r="D18" s="251" t="s">
        <v>266</v>
      </c>
    </row>
    <row r="19" spans="1:7">
      <c r="A19" s="136">
        <v>1</v>
      </c>
      <c r="B19" s="214" t="s">
        <v>393</v>
      </c>
      <c r="C19" s="136" t="s">
        <v>267</v>
      </c>
      <c r="D19" s="141">
        <v>14</v>
      </c>
    </row>
    <row r="20" spans="1:7">
      <c r="A20" s="133"/>
      <c r="B20" s="248"/>
      <c r="C20" s="133"/>
      <c r="D20" s="142"/>
    </row>
    <row r="21" spans="1:7" ht="15.6" hidden="1" customHeight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ORÇAMENTISTA</v>
      </c>
    </row>
    <row r="27" spans="1:7" ht="30.75" customHeight="1">
      <c r="A27" s="147">
        <v>2</v>
      </c>
      <c r="B27" s="470" t="s">
        <v>273</v>
      </c>
      <c r="C27" s="471"/>
      <c r="D27" s="111">
        <f>1860.6*E27</f>
        <v>1998.09834</v>
      </c>
      <c r="E27" s="232">
        <v>1.0739000000000001</v>
      </c>
    </row>
    <row r="28" spans="1:7" ht="31.5" customHeight="1">
      <c r="A28" s="147">
        <v>3</v>
      </c>
      <c r="B28" s="470" t="s">
        <v>274</v>
      </c>
      <c r="C28" s="471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ROUND(((D27/220)*(365.25/12)*(40/6)),2)</f>
        <v>1842.94</v>
      </c>
      <c r="E35" s="207"/>
    </row>
    <row r="36" spans="1:7">
      <c r="A36" s="253" t="s">
        <v>259</v>
      </c>
      <c r="B36" s="219" t="s">
        <v>281</v>
      </c>
      <c r="C36" s="156"/>
      <c r="D36" s="115">
        <v>0</v>
      </c>
    </row>
    <row r="37" spans="1:7">
      <c r="A37" s="253" t="s">
        <v>261</v>
      </c>
      <c r="B37" s="219" t="s">
        <v>282</v>
      </c>
      <c r="C37" s="157"/>
      <c r="D37" s="115">
        <v>0</v>
      </c>
    </row>
    <row r="38" spans="1:7">
      <c r="A38" s="253" t="s">
        <v>263</v>
      </c>
      <c r="B38" s="219" t="s">
        <v>547</v>
      </c>
      <c r="C38" s="156"/>
      <c r="D38" s="115">
        <v>0</v>
      </c>
    </row>
    <row r="39" spans="1:7">
      <c r="A39" s="253" t="s">
        <v>284</v>
      </c>
      <c r="B39" s="219" t="s">
        <v>285</v>
      </c>
      <c r="C39" s="158"/>
      <c r="D39" s="115">
        <v>0</v>
      </c>
    </row>
    <row r="40" spans="1:7">
      <c r="A40" s="253" t="s">
        <v>286</v>
      </c>
      <c r="B40" s="220" t="s">
        <v>287</v>
      </c>
      <c r="C40" s="158"/>
      <c r="D40" s="115">
        <v>0</v>
      </c>
    </row>
    <row r="41" spans="1:7">
      <c r="A41" s="253" t="s">
        <v>288</v>
      </c>
      <c r="B41" s="220" t="s">
        <v>289</v>
      </c>
      <c r="C41" s="158"/>
      <c r="D41" s="115">
        <v>0</v>
      </c>
    </row>
    <row r="42" spans="1:7" ht="16.5" thickBot="1">
      <c r="A42" s="253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1842.94</v>
      </c>
    </row>
    <row r="44" spans="1:7" hidden="1">
      <c r="A44" s="252"/>
    </row>
    <row r="45" spans="1:7" ht="16.149999999999999" customHeight="1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52.223600000000019</v>
      </c>
      <c r="E47" s="207"/>
    </row>
    <row r="48" spans="1:7">
      <c r="A48" s="253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637</v>
      </c>
      <c r="B49" s="423" t="s">
        <v>638</v>
      </c>
      <c r="C49" s="157"/>
      <c r="D49" s="115">
        <f>35*(1-20%)</f>
        <v>28</v>
      </c>
    </row>
    <row r="50" spans="1:7">
      <c r="A50" s="253" t="s">
        <v>261</v>
      </c>
      <c r="B50" s="219" t="s">
        <v>384</v>
      </c>
      <c r="C50" s="157"/>
      <c r="D50" s="115">
        <v>53</v>
      </c>
    </row>
    <row r="51" spans="1:7">
      <c r="A51" s="253" t="s">
        <v>263</v>
      </c>
      <c r="B51" s="219" t="s">
        <v>297</v>
      </c>
      <c r="C51" s="156"/>
      <c r="D51" s="115">
        <v>0</v>
      </c>
    </row>
    <row r="52" spans="1:7">
      <c r="A52" s="253" t="s">
        <v>284</v>
      </c>
      <c r="B52" s="219" t="s">
        <v>385</v>
      </c>
      <c r="C52" s="158"/>
      <c r="D52" s="165">
        <v>16</v>
      </c>
    </row>
    <row r="53" spans="1:7" ht="16.5" customHeight="1">
      <c r="A53" s="253" t="s">
        <v>286</v>
      </c>
      <c r="B53" s="500" t="s">
        <v>372</v>
      </c>
      <c r="C53" s="501"/>
      <c r="D53" s="165">
        <v>16</v>
      </c>
    </row>
    <row r="54" spans="1:7" ht="16.5" thickBot="1">
      <c r="A54" s="116" t="s">
        <v>288</v>
      </c>
      <c r="B54" s="502" t="s">
        <v>635</v>
      </c>
      <c r="C54" s="503"/>
      <c r="D54" s="166">
        <f>((825*(371*50%*10%))/371)/12</f>
        <v>3.4375</v>
      </c>
      <c r="E54" s="506" t="s">
        <v>636</v>
      </c>
      <c r="F54" s="506"/>
    </row>
    <row r="55" spans="1:7" ht="16.5" thickBot="1">
      <c r="A55" s="167"/>
      <c r="B55" s="150" t="s">
        <v>298</v>
      </c>
      <c r="C55" s="168"/>
      <c r="D55" s="169">
        <f>SUM(D47:D54)</f>
        <v>432.66110000000003</v>
      </c>
      <c r="E55" s="506"/>
      <c r="F55" s="506"/>
    </row>
    <row r="56" spans="1:7">
      <c r="A56" s="476" t="s">
        <v>299</v>
      </c>
      <c r="B56" s="476"/>
      <c r="C56" s="476"/>
      <c r="D56" s="476"/>
      <c r="E56" s="506"/>
      <c r="F56" s="506"/>
    </row>
    <row r="57" spans="1:7" hidden="1">
      <c r="A57" s="252"/>
    </row>
    <row r="58" spans="1:7" ht="16.149999999999999" customHeight="1" thickBot="1">
      <c r="A58" s="477" t="s">
        <v>300</v>
      </c>
      <c r="B58" s="477"/>
      <c r="C58" s="477"/>
      <c r="D58" s="477"/>
      <c r="E58" s="477"/>
      <c r="F58" s="477"/>
      <c r="G58" s="477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IV'!D19</f>
        <v>41.166666666666664</v>
      </c>
    </row>
    <row r="61" spans="1:7">
      <c r="A61" s="253" t="s">
        <v>259</v>
      </c>
      <c r="B61" s="219" t="s">
        <v>15</v>
      </c>
      <c r="C61" s="157"/>
      <c r="D61" s="115">
        <v>0</v>
      </c>
    </row>
    <row r="62" spans="1:7">
      <c r="A62" s="253" t="s">
        <v>261</v>
      </c>
      <c r="B62" s="219" t="s">
        <v>21</v>
      </c>
      <c r="C62" s="157"/>
      <c r="D62" s="115">
        <v>0</v>
      </c>
    </row>
    <row r="63" spans="1:7">
      <c r="A63" s="253" t="s">
        <v>263</v>
      </c>
      <c r="B63" s="487" t="s">
        <v>18</v>
      </c>
      <c r="C63" s="488"/>
      <c r="D63" s="165">
        <v>0</v>
      </c>
    </row>
    <row r="64" spans="1:7" ht="16.5" thickBot="1">
      <c r="A64" s="116" t="s">
        <v>284</v>
      </c>
      <c r="B64" s="504" t="s">
        <v>291</v>
      </c>
      <c r="C64" s="505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41.166666666666664</v>
      </c>
    </row>
    <row r="66" spans="1:7" ht="15.6" hidden="1" customHeight="1">
      <c r="A66" s="479" t="s">
        <v>304</v>
      </c>
      <c r="B66" s="479"/>
      <c r="C66" s="479"/>
      <c r="D66" s="479"/>
      <c r="E66" s="479"/>
      <c r="F66" s="479"/>
      <c r="G66" s="479"/>
    </row>
    <row r="67" spans="1:7" hidden="1">
      <c r="A67" s="252"/>
    </row>
    <row r="68" spans="1:7" ht="15.6" customHeight="1">
      <c r="A68" s="477" t="s">
        <v>305</v>
      </c>
      <c r="B68" s="477"/>
      <c r="C68" s="477"/>
      <c r="D68" s="477"/>
      <c r="E68" s="477"/>
      <c r="F68" s="477"/>
      <c r="G68" s="477"/>
    </row>
    <row r="69" spans="1:7" ht="16.149999999999999" customHeight="1" thickBot="1">
      <c r="A69" s="477" t="s">
        <v>556</v>
      </c>
      <c r="B69" s="477"/>
      <c r="C69" s="477"/>
      <c r="D69" s="477"/>
      <c r="E69" s="477"/>
      <c r="F69" s="477"/>
      <c r="G69" s="477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368.59</v>
      </c>
    </row>
    <row r="72" spans="1:7">
      <c r="A72" s="253" t="s">
        <v>259</v>
      </c>
      <c r="B72" s="225" t="s">
        <v>308</v>
      </c>
      <c r="C72" s="114">
        <v>1.4999999999999999E-2</v>
      </c>
      <c r="D72" s="115">
        <f t="shared" si="0"/>
        <v>27.64</v>
      </c>
    </row>
    <row r="73" spans="1:7">
      <c r="A73" s="253" t="s">
        <v>261</v>
      </c>
      <c r="B73" s="225" t="s">
        <v>309</v>
      </c>
      <c r="C73" s="114">
        <v>0.01</v>
      </c>
      <c r="D73" s="115">
        <f t="shared" si="0"/>
        <v>18.43</v>
      </c>
    </row>
    <row r="74" spans="1:7">
      <c r="A74" s="253" t="s">
        <v>263</v>
      </c>
      <c r="B74" s="225" t="s">
        <v>9</v>
      </c>
      <c r="C74" s="114">
        <v>2E-3</v>
      </c>
      <c r="D74" s="115">
        <f t="shared" si="0"/>
        <v>3.69</v>
      </c>
    </row>
    <row r="75" spans="1:7">
      <c r="A75" s="253" t="s">
        <v>284</v>
      </c>
      <c r="B75" s="225" t="s">
        <v>10</v>
      </c>
      <c r="C75" s="114">
        <v>2.5000000000000001E-2</v>
      </c>
      <c r="D75" s="115">
        <f t="shared" si="0"/>
        <v>46.07</v>
      </c>
    </row>
    <row r="76" spans="1:7">
      <c r="A76" s="253" t="s">
        <v>286</v>
      </c>
      <c r="B76" s="225" t="s">
        <v>11</v>
      </c>
      <c r="C76" s="114">
        <v>0.08</v>
      </c>
      <c r="D76" s="115">
        <f t="shared" si="0"/>
        <v>147.44</v>
      </c>
    </row>
    <row r="77" spans="1:7" ht="31.5">
      <c r="A77" s="253" t="s">
        <v>288</v>
      </c>
      <c r="B77" s="225" t="s">
        <v>373</v>
      </c>
      <c r="C77" s="114">
        <v>3.8112E-2</v>
      </c>
      <c r="D77" s="115">
        <f t="shared" si="0"/>
        <v>70.239999999999995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11.06</v>
      </c>
    </row>
    <row r="79" spans="1:7" ht="16.5" hidden="1" thickBot="1">
      <c r="A79" s="489" t="s">
        <v>7</v>
      </c>
      <c r="B79" s="490"/>
      <c r="C79" s="174">
        <f>SUM(C71:C78)</f>
        <v>0.37611200000000006</v>
      </c>
      <c r="D79" s="169">
        <f>SUM(D71:D78)</f>
        <v>693.15999999999985</v>
      </c>
    </row>
    <row r="80" spans="1:7" ht="15.6" hidden="1" customHeight="1">
      <c r="A80" s="491" t="s">
        <v>310</v>
      </c>
      <c r="B80" s="491"/>
      <c r="C80" s="491"/>
      <c r="D80" s="491"/>
    </row>
    <row r="81" spans="1:7" ht="16.5" hidden="1" customHeight="1">
      <c r="A81" s="491" t="s">
        <v>311</v>
      </c>
      <c r="B81" s="491"/>
      <c r="C81" s="491"/>
      <c r="D81" s="491"/>
    </row>
    <row r="82" spans="1:7" hidden="1">
      <c r="A82" s="252"/>
    </row>
    <row r="83" spans="1:7" ht="16.149999999999999" customHeight="1" thickBot="1">
      <c r="A83" s="477" t="s">
        <v>312</v>
      </c>
      <c r="B83" s="477"/>
      <c r="C83" s="477"/>
      <c r="D83" s="477"/>
      <c r="E83" s="477"/>
      <c r="F83" s="477"/>
      <c r="G83" s="477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164.55</v>
      </c>
    </row>
    <row r="86" spans="1:7">
      <c r="A86" s="253" t="s">
        <v>259</v>
      </c>
      <c r="B86" s="225" t="s">
        <v>316</v>
      </c>
      <c r="C86" s="175">
        <f>(1/3)*(5/56)</f>
        <v>2.976190476190476E-2</v>
      </c>
      <c r="D86" s="124">
        <f>ROUND($D$43*C86,2)</f>
        <v>54.85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219.4</v>
      </c>
    </row>
    <row r="88" spans="1:7" ht="31.5">
      <c r="A88" s="253" t="s">
        <v>261</v>
      </c>
      <c r="B88" s="225" t="s">
        <v>318</v>
      </c>
      <c r="C88" s="114">
        <f>D88/D43</f>
        <v>4.4776281376496245E-2</v>
      </c>
      <c r="D88" s="115">
        <f>ROUND(D79*C87,2)</f>
        <v>82.52</v>
      </c>
    </row>
    <row r="89" spans="1:7" ht="16.5" hidden="1" thickBot="1">
      <c r="A89" s="489" t="s">
        <v>7</v>
      </c>
      <c r="B89" s="490"/>
      <c r="C89" s="174">
        <f>C88+C87</f>
        <v>0.16382390042411529</v>
      </c>
      <c r="D89" s="169">
        <f>D87+D88</f>
        <v>301.92</v>
      </c>
    </row>
    <row r="90" spans="1:7" hidden="1">
      <c r="A90" s="252"/>
    </row>
    <row r="91" spans="1:7" ht="16.149999999999999" customHeight="1" thickBot="1">
      <c r="A91" s="477" t="s">
        <v>319</v>
      </c>
      <c r="B91" s="477"/>
      <c r="C91" s="477"/>
      <c r="D91" s="477"/>
      <c r="E91" s="477"/>
      <c r="F91" s="477"/>
      <c r="G91" s="477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1.36</v>
      </c>
    </row>
    <row r="94" spans="1:7" ht="16.5" thickBot="1">
      <c r="A94" s="116" t="s">
        <v>259</v>
      </c>
      <c r="B94" s="226" t="s">
        <v>323</v>
      </c>
      <c r="C94" s="173">
        <f>D94/D43</f>
        <v>2.7673174384407521E-4</v>
      </c>
      <c r="D94" s="166">
        <f>ROUND(D79*C93,2)</f>
        <v>0.51</v>
      </c>
    </row>
    <row r="95" spans="1:7" ht="16.5" hidden="1" thickBot="1">
      <c r="A95" s="489" t="s">
        <v>7</v>
      </c>
      <c r="B95" s="490"/>
      <c r="C95" s="174">
        <f>SUM(C93:C94)</f>
        <v>1.0173243438440752E-3</v>
      </c>
      <c r="D95" s="169">
        <f>SUM(D93:D94)</f>
        <v>1.87</v>
      </c>
    </row>
    <row r="96" spans="1:7" hidden="1">
      <c r="A96" s="252"/>
    </row>
    <row r="97" spans="1:7" hidden="1">
      <c r="A97" s="252"/>
    </row>
    <row r="98" spans="1:7" ht="16.149999999999999" customHeight="1" thickBot="1">
      <c r="A98" s="477" t="s">
        <v>324</v>
      </c>
      <c r="B98" s="477"/>
      <c r="C98" s="477"/>
      <c r="D98" s="477"/>
      <c r="E98" s="477"/>
      <c r="F98" s="477"/>
      <c r="G98" s="477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7.68</v>
      </c>
    </row>
    <row r="101" spans="1:7">
      <c r="A101" s="253" t="s">
        <v>259</v>
      </c>
      <c r="B101" s="219" t="s">
        <v>328</v>
      </c>
      <c r="C101" s="118">
        <f>D101/D43</f>
        <v>3.3099287008801152E-4</v>
      </c>
      <c r="D101" s="179">
        <f>ROUND(D76*C100,2)</f>
        <v>0.61</v>
      </c>
    </row>
    <row r="102" spans="1:7">
      <c r="A102" s="253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80.17</v>
      </c>
    </row>
    <row r="103" spans="1:7">
      <c r="A103" s="253" t="s">
        <v>263</v>
      </c>
      <c r="B103" s="225" t="s">
        <v>330</v>
      </c>
      <c r="C103" s="181">
        <f>(((7/30)/12))</f>
        <v>1.9444444444444445E-2</v>
      </c>
      <c r="D103" s="115">
        <f>ROUND($D$43*C103,2)</f>
        <v>35.83</v>
      </c>
    </row>
    <row r="104" spans="1:7">
      <c r="A104" s="253" t="s">
        <v>284</v>
      </c>
      <c r="B104" s="225" t="s">
        <v>331</v>
      </c>
      <c r="C104" s="114">
        <f>D104/D43</f>
        <v>7.3143998176826161E-3</v>
      </c>
      <c r="D104" s="115">
        <f>ROUND(D79*C103,2)</f>
        <v>13.48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1.43</v>
      </c>
    </row>
    <row r="106" spans="1:7" ht="16.5" hidden="1" thickBot="1">
      <c r="A106" s="495" t="s">
        <v>7</v>
      </c>
      <c r="B106" s="496"/>
      <c r="C106" s="174">
        <f>SUM(C100:C105)</f>
        <v>7.553428157665952E-2</v>
      </c>
      <c r="D106" s="183">
        <f>SUM(D100:D105)</f>
        <v>139.20000000000002</v>
      </c>
    </row>
    <row r="107" spans="1:7" hidden="1">
      <c r="A107" s="143"/>
    </row>
    <row r="108" spans="1:7" ht="16.149999999999999" customHeight="1" thickBot="1">
      <c r="A108" s="477" t="s">
        <v>557</v>
      </c>
      <c r="B108" s="477"/>
      <c r="C108" s="477"/>
      <c r="D108" s="477"/>
      <c r="E108" s="477"/>
      <c r="F108" s="477"/>
      <c r="G108" s="477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164.55</v>
      </c>
    </row>
    <row r="111" spans="1:7">
      <c r="A111" s="253" t="s">
        <v>259</v>
      </c>
      <c r="B111" s="225" t="s">
        <v>374</v>
      </c>
      <c r="C111" s="114">
        <f>(10.96/30)/12</f>
        <v>3.0444444444444444E-2</v>
      </c>
      <c r="D111" s="115">
        <f t="shared" si="1"/>
        <v>56.11</v>
      </c>
      <c r="E111" s="185"/>
    </row>
    <row r="112" spans="1:7">
      <c r="A112" s="253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0.38</v>
      </c>
    </row>
    <row r="113" spans="1:7">
      <c r="A113" s="253" t="s">
        <v>263</v>
      </c>
      <c r="B113" s="225" t="s">
        <v>336</v>
      </c>
      <c r="C113" s="114">
        <f>((1/30)/12)</f>
        <v>2.7777777777777779E-3</v>
      </c>
      <c r="D113" s="115">
        <f t="shared" si="1"/>
        <v>5.12</v>
      </c>
    </row>
    <row r="114" spans="1:7">
      <c r="A114" s="253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0.6</v>
      </c>
    </row>
    <row r="115" spans="1:7">
      <c r="A115" s="253" t="s">
        <v>286</v>
      </c>
      <c r="B115" s="225" t="s">
        <v>291</v>
      </c>
      <c r="C115" s="186"/>
      <c r="D115" s="115">
        <f t="shared" si="1"/>
        <v>0</v>
      </c>
    </row>
    <row r="116" spans="1:7">
      <c r="A116" s="497" t="s">
        <v>317</v>
      </c>
      <c r="B116" s="498"/>
      <c r="C116" s="114">
        <f>SUM(C110:C115)</f>
        <v>0.12304126984126985</v>
      </c>
      <c r="D116" s="115">
        <f>SUM(D110:D115)</f>
        <v>226.76000000000002</v>
      </c>
    </row>
    <row r="117" spans="1:7" ht="16.5" thickBot="1">
      <c r="A117" s="116" t="s">
        <v>288</v>
      </c>
      <c r="B117" s="226" t="s">
        <v>338</v>
      </c>
      <c r="C117" s="182">
        <f>D117/$D$43</f>
        <v>4.6279314573453287E-2</v>
      </c>
      <c r="D117" s="115">
        <f>ROUND(D79*C116,2)</f>
        <v>85.29</v>
      </c>
    </row>
    <row r="118" spans="1:7" ht="16.5" hidden="1" thickBot="1">
      <c r="A118" s="495" t="s">
        <v>7</v>
      </c>
      <c r="B118" s="496"/>
      <c r="C118" s="174">
        <f>C117+C116</f>
        <v>0.16932058441472314</v>
      </c>
      <c r="D118" s="187">
        <f>D117+D116</f>
        <v>312.05</v>
      </c>
    </row>
    <row r="119" spans="1:7" hidden="1">
      <c r="A119" s="252" t="s">
        <v>339</v>
      </c>
    </row>
    <row r="120" spans="1:7" ht="16.149999999999999" customHeight="1" thickBot="1">
      <c r="A120" s="479" t="s">
        <v>558</v>
      </c>
      <c r="B120" s="479"/>
      <c r="C120" s="479"/>
      <c r="D120" s="479"/>
      <c r="E120" s="479"/>
      <c r="F120" s="479"/>
      <c r="G120" s="479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0.16382519235569254</v>
      </c>
      <c r="D122" s="115">
        <f>D89</f>
        <v>301.92</v>
      </c>
    </row>
    <row r="123" spans="1:7">
      <c r="A123" s="253" t="s">
        <v>313</v>
      </c>
      <c r="B123" s="225" t="s">
        <v>307</v>
      </c>
      <c r="C123" s="182">
        <f t="shared" si="2"/>
        <v>0.37611642267246892</v>
      </c>
      <c r="D123" s="115">
        <f>D79</f>
        <v>693.15999999999985</v>
      </c>
    </row>
    <row r="124" spans="1:7">
      <c r="A124" s="253" t="s">
        <v>320</v>
      </c>
      <c r="B124" s="225" t="s">
        <v>322</v>
      </c>
      <c r="C124" s="182">
        <f t="shared" si="2"/>
        <v>1.0146830607616092E-3</v>
      </c>
      <c r="D124" s="115">
        <f>D95</f>
        <v>1.87</v>
      </c>
    </row>
    <row r="125" spans="1:7">
      <c r="A125" s="189" t="s">
        <v>325</v>
      </c>
      <c r="B125" s="228" t="s">
        <v>342</v>
      </c>
      <c r="C125" s="182">
        <f t="shared" si="2"/>
        <v>7.5531487731559363E-2</v>
      </c>
      <c r="D125" s="115">
        <f>D106</f>
        <v>139.20000000000002</v>
      </c>
    </row>
    <row r="126" spans="1:7">
      <c r="A126" s="190" t="s">
        <v>333</v>
      </c>
      <c r="B126" s="229" t="s">
        <v>343</v>
      </c>
      <c r="C126" s="182">
        <f t="shared" si="2"/>
        <v>0.16932184444420328</v>
      </c>
      <c r="D126" s="115">
        <f>D118</f>
        <v>312.05</v>
      </c>
    </row>
    <row r="127" spans="1:7">
      <c r="A127" s="253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15" hidden="1" customHeight="1" thickBot="1">
      <c r="A128" s="489" t="s">
        <v>345</v>
      </c>
      <c r="B128" s="490"/>
      <c r="C128" s="174">
        <f>SUM(C122:C127)</f>
        <v>0.78580963026468575</v>
      </c>
      <c r="D128" s="169">
        <f>SUM(D122:D127)</f>
        <v>1448.1999999999998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479" t="s">
        <v>559</v>
      </c>
      <c r="B130" s="479"/>
      <c r="C130" s="479"/>
      <c r="D130" s="479"/>
      <c r="E130" s="479"/>
      <c r="F130" s="479"/>
      <c r="G130" s="479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3764.9677666666662</v>
      </c>
      <c r="G131" s="122"/>
    </row>
    <row r="132" spans="1:8">
      <c r="A132" s="153" t="s">
        <v>257</v>
      </c>
      <c r="B132" s="224" t="s">
        <v>347</v>
      </c>
      <c r="C132" s="123">
        <v>8.3134E-2</v>
      </c>
      <c r="D132" s="124">
        <f>E131*C132</f>
        <v>312.99683031406664</v>
      </c>
      <c r="G132" s="122"/>
    </row>
    <row r="133" spans="1:8">
      <c r="A133" s="253" t="s">
        <v>259</v>
      </c>
      <c r="B133" s="225" t="s">
        <v>348</v>
      </c>
      <c r="C133" s="182"/>
      <c r="D133" s="197"/>
      <c r="F133" s="198"/>
    </row>
    <row r="134" spans="1:8">
      <c r="A134" s="253"/>
      <c r="B134" s="225" t="s">
        <v>349</v>
      </c>
      <c r="C134" s="182"/>
      <c r="D134" s="124"/>
      <c r="E134" s="208"/>
      <c r="F134" s="199"/>
      <c r="G134" s="122"/>
    </row>
    <row r="135" spans="1:8">
      <c r="A135" s="253"/>
      <c r="B135" s="225" t="s">
        <v>350</v>
      </c>
      <c r="C135" s="182">
        <v>7.5999999999999998E-2</v>
      </c>
      <c r="D135" s="115">
        <f>$D$153*C135</f>
        <v>358.2140162838931</v>
      </c>
      <c r="E135" s="198">
        <f>D153</f>
        <v>4713.3423195249097</v>
      </c>
      <c r="G135" s="122"/>
    </row>
    <row r="136" spans="1:8">
      <c r="A136" s="253"/>
      <c r="B136" s="225" t="s">
        <v>351</v>
      </c>
      <c r="C136" s="182">
        <v>1.6500000000000001E-2</v>
      </c>
      <c r="D136" s="115">
        <f>$D$153*C136</f>
        <v>77.770148272161009</v>
      </c>
      <c r="E136" s="200"/>
      <c r="G136" s="122"/>
    </row>
    <row r="137" spans="1:8">
      <c r="A137" s="253"/>
      <c r="B137" s="225" t="s">
        <v>352</v>
      </c>
      <c r="C137" s="182"/>
      <c r="D137" s="115"/>
    </row>
    <row r="138" spans="1:8">
      <c r="A138" s="253"/>
      <c r="B138" s="225" t="s">
        <v>353</v>
      </c>
      <c r="C138" s="182">
        <v>2.5000000000000001E-2</v>
      </c>
      <c r="D138" s="115">
        <f>$D$153*C138</f>
        <v>117.83355798812275</v>
      </c>
      <c r="G138" s="122"/>
    </row>
    <row r="139" spans="1:8">
      <c r="A139" s="253"/>
      <c r="B139" s="225" t="s">
        <v>354</v>
      </c>
      <c r="C139" s="182"/>
      <c r="D139" s="115"/>
    </row>
    <row r="140" spans="1:8">
      <c r="A140" s="253" t="s">
        <v>261</v>
      </c>
      <c r="B140" s="225" t="s">
        <v>355</v>
      </c>
      <c r="C140" s="182">
        <v>0.02</v>
      </c>
      <c r="D140" s="115">
        <f>ROUND(E140*C140,2)</f>
        <v>81.56</v>
      </c>
      <c r="E140" s="177">
        <f>E131+D132</f>
        <v>4077.9645969807329</v>
      </c>
    </row>
    <row r="141" spans="1:8" ht="33" hidden="1" customHeight="1" thickBot="1">
      <c r="A141" s="492" t="s">
        <v>356</v>
      </c>
      <c r="B141" s="493"/>
      <c r="C141" s="494"/>
      <c r="D141" s="201">
        <f>D132+D135+D136+D138+D140</f>
        <v>948.37455285824353</v>
      </c>
    </row>
    <row r="142" spans="1:8" ht="15.6" hidden="1" customHeight="1">
      <c r="A142" s="479" t="s">
        <v>357</v>
      </c>
      <c r="B142" s="479"/>
      <c r="C142" s="479"/>
      <c r="D142" s="479"/>
      <c r="E142" s="479"/>
      <c r="F142" s="479"/>
      <c r="G142" s="479"/>
    </row>
    <row r="143" spans="1:8" ht="15.6" hidden="1" customHeight="1">
      <c r="A143" s="479" t="s">
        <v>358</v>
      </c>
      <c r="B143" s="479"/>
      <c r="C143" s="479"/>
      <c r="D143" s="479"/>
      <c r="E143" s="479"/>
      <c r="F143" s="479"/>
      <c r="G143" s="479"/>
    </row>
    <row r="144" spans="1:8" hidden="1">
      <c r="A144" s="252"/>
    </row>
    <row r="145" spans="1:8" ht="16.149999999999999" customHeight="1" thickBot="1">
      <c r="A145" s="477" t="s">
        <v>359</v>
      </c>
      <c r="B145" s="477"/>
      <c r="C145" s="477"/>
      <c r="D145" s="477"/>
      <c r="E145" s="477"/>
      <c r="F145" s="477"/>
      <c r="G145" s="477"/>
    </row>
    <row r="146" spans="1:8" ht="32.25" customHeight="1" thickBot="1">
      <c r="A146" s="188"/>
      <c r="B146" s="499" t="s">
        <v>360</v>
      </c>
      <c r="C146" s="499"/>
      <c r="D146" s="125" t="s">
        <v>361</v>
      </c>
    </row>
    <row r="147" spans="1:8">
      <c r="A147" s="253" t="s">
        <v>257</v>
      </c>
      <c r="B147" s="225" t="s">
        <v>362</v>
      </c>
      <c r="C147" s="114">
        <f t="shared" ref="C147:C152" si="3">D147/$D$153</f>
        <v>0.3910049122393815</v>
      </c>
      <c r="D147" s="124">
        <f>D43</f>
        <v>1842.94</v>
      </c>
    </row>
    <row r="148" spans="1:8">
      <c r="A148" s="253" t="s">
        <v>259</v>
      </c>
      <c r="B148" s="225" t="s">
        <v>363</v>
      </c>
      <c r="C148" s="114">
        <f t="shared" si="3"/>
        <v>9.1794966431296879E-2</v>
      </c>
      <c r="D148" s="124">
        <f>D55</f>
        <v>432.66110000000003</v>
      </c>
    </row>
    <row r="149" spans="1:8" ht="31.5">
      <c r="A149" s="253" t="s">
        <v>261</v>
      </c>
      <c r="B149" s="225" t="s">
        <v>364</v>
      </c>
      <c r="C149" s="114">
        <f t="shared" si="3"/>
        <v>8.7340710425666979E-3</v>
      </c>
      <c r="D149" s="124">
        <f>D65</f>
        <v>41.166666666666664</v>
      </c>
      <c r="E149" s="198">
        <f>D151+D132+D140</f>
        <v>4159.5245969807329</v>
      </c>
    </row>
    <row r="150" spans="1:8">
      <c r="A150" s="253" t="s">
        <v>263</v>
      </c>
      <c r="B150" s="225" t="s">
        <v>365</v>
      </c>
      <c r="C150" s="114">
        <f t="shared" si="3"/>
        <v>0.30725542551850421</v>
      </c>
      <c r="D150" s="124">
        <f>D128</f>
        <v>1448.1999999999998</v>
      </c>
      <c r="E150" s="202">
        <f>C138+C136+C135</f>
        <v>0.11749999999999999</v>
      </c>
    </row>
    <row r="151" spans="1:8" ht="16.5" customHeight="1">
      <c r="A151" s="117" t="s">
        <v>366</v>
      </c>
      <c r="B151" s="231"/>
      <c r="C151" s="176">
        <f t="shared" si="3"/>
        <v>0.7987893752317492</v>
      </c>
      <c r="D151" s="203">
        <f>SUM(D147:D150)</f>
        <v>3764.9677666666662</v>
      </c>
      <c r="E151" s="202">
        <f>100%-E150</f>
        <v>0.88250000000000006</v>
      </c>
    </row>
    <row r="152" spans="1:8">
      <c r="A152" s="253" t="s">
        <v>284</v>
      </c>
      <c r="B152" s="225" t="s">
        <v>367</v>
      </c>
      <c r="C152" s="114">
        <f t="shared" si="3"/>
        <v>0.2012106247682508</v>
      </c>
      <c r="D152" s="124">
        <f>D141</f>
        <v>948.37455285824353</v>
      </c>
      <c r="G152" s="126"/>
    </row>
    <row r="153" spans="1:8" ht="16.5" hidden="1" customHeight="1" thickBot="1">
      <c r="A153" s="495" t="s">
        <v>368</v>
      </c>
      <c r="B153" s="496"/>
      <c r="C153" s="174">
        <f>C152+C151</f>
        <v>1</v>
      </c>
      <c r="D153" s="204">
        <f>(D151+D140+D132)/0.8825</f>
        <v>4713.3423195249097</v>
      </c>
      <c r="E153" s="205"/>
      <c r="F153" s="198">
        <f>D151+D152</f>
        <v>4713.3423195249097</v>
      </c>
      <c r="H153" s="54"/>
    </row>
    <row r="154" spans="1:8">
      <c r="E154" s="205"/>
    </row>
    <row r="155" spans="1:8">
      <c r="A155" s="249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1.5748031496062993" bottom="0" header="0" footer="0"/>
  <pageSetup paperSize="9" scale="90" fitToHeight="4" orientation="portrait" r:id="rId1"/>
  <headerFooter alignWithMargins="0"/>
  <rowBreaks count="3" manualBreakCount="3">
    <brk id="43" max="3" man="1"/>
    <brk id="89" max="3" man="1"/>
    <brk id="128" max="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40" zoomScale="75" zoomScaleSheetLayoutView="75" workbookViewId="0">
      <selection activeCell="E53" sqref="E53:H53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74" t="s">
        <v>255</v>
      </c>
      <c r="B3" s="474"/>
      <c r="C3" s="474"/>
      <c r="D3" s="474"/>
      <c r="E3" s="127"/>
      <c r="F3" s="127"/>
      <c r="G3" s="108"/>
    </row>
    <row r="4" spans="1:7" hidden="1">
      <c r="A4" s="474"/>
      <c r="B4" s="474"/>
      <c r="C4" s="474"/>
      <c r="D4" s="474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127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210"/>
      <c r="C8" s="250"/>
      <c r="D8" s="250"/>
    </row>
    <row r="9" spans="1:7" hidden="1">
      <c r="A9" s="476"/>
      <c r="B9" s="476"/>
      <c r="C9" s="476"/>
      <c r="D9" s="476"/>
    </row>
    <row r="10" spans="1:7">
      <c r="A10" s="132" t="s">
        <v>256</v>
      </c>
      <c r="B10" s="209"/>
      <c r="C10" s="250"/>
      <c r="D10" s="250"/>
    </row>
    <row r="11" spans="1:7" ht="15.6" customHeight="1">
      <c r="A11" s="133" t="s">
        <v>257</v>
      </c>
      <c r="B11" s="472" t="s">
        <v>258</v>
      </c>
      <c r="C11" s="473"/>
      <c r="D11" s="134">
        <v>42550</v>
      </c>
    </row>
    <row r="12" spans="1:7">
      <c r="A12" s="133" t="s">
        <v>259</v>
      </c>
      <c r="B12" s="211" t="s">
        <v>260</v>
      </c>
      <c r="C12" s="254"/>
      <c r="D12" s="136" t="s">
        <v>369</v>
      </c>
    </row>
    <row r="13" spans="1:7" ht="15.6" customHeight="1">
      <c r="A13" s="133" t="s">
        <v>261</v>
      </c>
      <c r="B13" s="472" t="s">
        <v>262</v>
      </c>
      <c r="C13" s="473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2"/>
    </row>
    <row r="17" spans="1:7">
      <c r="A17" s="477"/>
      <c r="B17" s="477"/>
      <c r="C17" s="477"/>
      <c r="D17" s="477"/>
      <c r="E17" s="477"/>
      <c r="F17" s="477"/>
      <c r="G17" s="477"/>
    </row>
    <row r="18" spans="1:7" ht="35.25" customHeight="1">
      <c r="A18" s="478" t="s">
        <v>264</v>
      </c>
      <c r="B18" s="478"/>
      <c r="C18" s="251" t="s">
        <v>265</v>
      </c>
      <c r="D18" s="251" t="s">
        <v>266</v>
      </c>
    </row>
    <row r="19" spans="1:7">
      <c r="A19" s="136">
        <v>1</v>
      </c>
      <c r="B19" s="214" t="s">
        <v>394</v>
      </c>
      <c r="C19" s="136" t="s">
        <v>267</v>
      </c>
      <c r="D19" s="141">
        <v>2</v>
      </c>
    </row>
    <row r="20" spans="1:7">
      <c r="A20" s="133"/>
      <c r="B20" s="248"/>
      <c r="C20" s="133"/>
      <c r="D20" s="142"/>
    </row>
    <row r="21" spans="1:7" ht="15.6" hidden="1" customHeight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CERIMONIALISTA</v>
      </c>
    </row>
    <row r="27" spans="1:7" ht="30.75" customHeight="1">
      <c r="A27" s="147">
        <v>2</v>
      </c>
      <c r="B27" s="470" t="s">
        <v>273</v>
      </c>
      <c r="C27" s="471"/>
      <c r="D27" s="111">
        <f>2029.75*E27</f>
        <v>2179.748525</v>
      </c>
      <c r="E27" s="232">
        <v>1.0739000000000001</v>
      </c>
    </row>
    <row r="28" spans="1:7" ht="31.5" customHeight="1">
      <c r="A28" s="147">
        <v>3</v>
      </c>
      <c r="B28" s="470" t="s">
        <v>274</v>
      </c>
      <c r="C28" s="471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ROUND(((D27/220)*(365.25/12)*(40/6)),2)</f>
        <v>2010.49</v>
      </c>
      <c r="E35" s="207"/>
    </row>
    <row r="36" spans="1:7">
      <c r="A36" s="253" t="s">
        <v>259</v>
      </c>
      <c r="B36" s="219" t="s">
        <v>281</v>
      </c>
      <c r="C36" s="156"/>
      <c r="D36" s="115">
        <v>0</v>
      </c>
    </row>
    <row r="37" spans="1:7">
      <c r="A37" s="253" t="s">
        <v>261</v>
      </c>
      <c r="B37" s="219" t="s">
        <v>282</v>
      </c>
      <c r="C37" s="157"/>
      <c r="D37" s="115">
        <v>0</v>
      </c>
    </row>
    <row r="38" spans="1:7">
      <c r="A38" s="253" t="s">
        <v>263</v>
      </c>
      <c r="B38" s="219" t="s">
        <v>547</v>
      </c>
      <c r="C38" s="156"/>
      <c r="D38" s="115">
        <v>0</v>
      </c>
    </row>
    <row r="39" spans="1:7">
      <c r="A39" s="253" t="s">
        <v>284</v>
      </c>
      <c r="B39" s="219" t="s">
        <v>285</v>
      </c>
      <c r="C39" s="158"/>
      <c r="D39" s="115">
        <v>0</v>
      </c>
    </row>
    <row r="40" spans="1:7">
      <c r="A40" s="253" t="s">
        <v>286</v>
      </c>
      <c r="B40" s="220" t="s">
        <v>287</v>
      </c>
      <c r="C40" s="158"/>
      <c r="D40" s="115">
        <v>0</v>
      </c>
    </row>
    <row r="41" spans="1:7">
      <c r="A41" s="253" t="s">
        <v>288</v>
      </c>
      <c r="B41" s="220" t="s">
        <v>289</v>
      </c>
      <c r="C41" s="158"/>
      <c r="D41" s="115">
        <v>0</v>
      </c>
    </row>
    <row r="42" spans="1:7" ht="16.5" thickBot="1">
      <c r="A42" s="253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2010.49</v>
      </c>
    </row>
    <row r="44" spans="1:7" hidden="1">
      <c r="A44" s="252"/>
    </row>
    <row r="45" spans="1:7" ht="16.149999999999999" customHeight="1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42.170600000000022</v>
      </c>
      <c r="E47" s="207"/>
    </row>
    <row r="48" spans="1:7">
      <c r="A48" s="253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637</v>
      </c>
      <c r="B49" s="423" t="s">
        <v>638</v>
      </c>
      <c r="C49" s="157"/>
      <c r="D49" s="115">
        <f>35*(1-20%)</f>
        <v>28</v>
      </c>
    </row>
    <row r="50" spans="1:7">
      <c r="A50" s="253" t="s">
        <v>261</v>
      </c>
      <c r="B50" s="219" t="s">
        <v>384</v>
      </c>
      <c r="C50" s="157"/>
      <c r="D50" s="115">
        <v>53</v>
      </c>
    </row>
    <row r="51" spans="1:7">
      <c r="A51" s="253" t="s">
        <v>263</v>
      </c>
      <c r="B51" s="219" t="s">
        <v>297</v>
      </c>
      <c r="C51" s="156"/>
      <c r="D51" s="115">
        <v>0</v>
      </c>
    </row>
    <row r="52" spans="1:7">
      <c r="A52" s="253" t="s">
        <v>284</v>
      </c>
      <c r="B52" s="219" t="s">
        <v>385</v>
      </c>
      <c r="C52" s="158"/>
      <c r="D52" s="165">
        <v>16</v>
      </c>
    </row>
    <row r="53" spans="1:7" ht="16.5" customHeight="1">
      <c r="A53" s="253" t="s">
        <v>286</v>
      </c>
      <c r="B53" s="500" t="s">
        <v>372</v>
      </c>
      <c r="C53" s="501"/>
      <c r="D53" s="165">
        <v>16</v>
      </c>
    </row>
    <row r="54" spans="1:7" ht="16.5" thickBot="1">
      <c r="A54" s="116" t="s">
        <v>288</v>
      </c>
      <c r="B54" s="502" t="s">
        <v>635</v>
      </c>
      <c r="C54" s="503"/>
      <c r="D54" s="166">
        <f>((825*(371*50%*10%))/371)/12</f>
        <v>3.4375</v>
      </c>
      <c r="E54" s="506" t="s">
        <v>636</v>
      </c>
      <c r="F54" s="506"/>
    </row>
    <row r="55" spans="1:7" ht="16.5" thickBot="1">
      <c r="A55" s="167"/>
      <c r="B55" s="150" t="s">
        <v>298</v>
      </c>
      <c r="C55" s="168"/>
      <c r="D55" s="169">
        <f>SUM(D47:D54)</f>
        <v>422.60810000000004</v>
      </c>
      <c r="E55" s="506"/>
      <c r="F55" s="506"/>
    </row>
    <row r="56" spans="1:7">
      <c r="A56" s="476" t="s">
        <v>299</v>
      </c>
      <c r="B56" s="476"/>
      <c r="C56" s="476"/>
      <c r="D56" s="476"/>
      <c r="E56" s="506"/>
      <c r="F56" s="506"/>
    </row>
    <row r="57" spans="1:7" hidden="1">
      <c r="A57" s="252"/>
    </row>
    <row r="58" spans="1:7" ht="16.149999999999999" customHeight="1" thickBot="1">
      <c r="A58" s="477" t="s">
        <v>300</v>
      </c>
      <c r="B58" s="477"/>
      <c r="C58" s="477"/>
      <c r="D58" s="477"/>
      <c r="E58" s="477"/>
      <c r="F58" s="477"/>
      <c r="G58" s="477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IV'!D19</f>
        <v>41.166666666666664</v>
      </c>
    </row>
    <row r="61" spans="1:7">
      <c r="A61" s="253" t="s">
        <v>259</v>
      </c>
      <c r="B61" s="219" t="s">
        <v>15</v>
      </c>
      <c r="C61" s="157"/>
      <c r="D61" s="115">
        <v>0</v>
      </c>
    </row>
    <row r="62" spans="1:7">
      <c r="A62" s="253" t="s">
        <v>261</v>
      </c>
      <c r="B62" s="219" t="s">
        <v>21</v>
      </c>
      <c r="C62" s="157"/>
      <c r="D62" s="115">
        <v>0</v>
      </c>
    </row>
    <row r="63" spans="1:7">
      <c r="A63" s="253" t="s">
        <v>263</v>
      </c>
      <c r="B63" s="487" t="s">
        <v>18</v>
      </c>
      <c r="C63" s="488"/>
      <c r="D63" s="165">
        <v>0</v>
      </c>
    </row>
    <row r="64" spans="1:7" ht="16.5" thickBot="1">
      <c r="A64" s="116" t="s">
        <v>284</v>
      </c>
      <c r="B64" s="504" t="s">
        <v>291</v>
      </c>
      <c r="C64" s="505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41.166666666666664</v>
      </c>
    </row>
    <row r="66" spans="1:7" ht="15.6" hidden="1" customHeight="1">
      <c r="A66" s="479" t="s">
        <v>304</v>
      </c>
      <c r="B66" s="479"/>
      <c r="C66" s="479"/>
      <c r="D66" s="479"/>
      <c r="E66" s="479"/>
      <c r="F66" s="479"/>
      <c r="G66" s="479"/>
    </row>
    <row r="67" spans="1:7" hidden="1">
      <c r="A67" s="252"/>
    </row>
    <row r="68" spans="1:7" ht="15.6" customHeight="1">
      <c r="A68" s="477" t="s">
        <v>305</v>
      </c>
      <c r="B68" s="477"/>
      <c r="C68" s="477"/>
      <c r="D68" s="477"/>
      <c r="E68" s="477"/>
      <c r="F68" s="477"/>
      <c r="G68" s="477"/>
    </row>
    <row r="69" spans="1:7" ht="16.149999999999999" customHeight="1" thickBot="1">
      <c r="A69" s="477" t="s">
        <v>556</v>
      </c>
      <c r="B69" s="477"/>
      <c r="C69" s="477"/>
      <c r="D69" s="477"/>
      <c r="E69" s="477"/>
      <c r="F69" s="477"/>
      <c r="G69" s="477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402.1</v>
      </c>
    </row>
    <row r="72" spans="1:7">
      <c r="A72" s="253" t="s">
        <v>259</v>
      </c>
      <c r="B72" s="225" t="s">
        <v>308</v>
      </c>
      <c r="C72" s="114">
        <v>1.4999999999999999E-2</v>
      </c>
      <c r="D72" s="115">
        <f t="shared" si="0"/>
        <v>30.16</v>
      </c>
    </row>
    <row r="73" spans="1:7">
      <c r="A73" s="253" t="s">
        <v>261</v>
      </c>
      <c r="B73" s="225" t="s">
        <v>309</v>
      </c>
      <c r="C73" s="114">
        <v>0.01</v>
      </c>
      <c r="D73" s="115">
        <f t="shared" si="0"/>
        <v>20.100000000000001</v>
      </c>
    </row>
    <row r="74" spans="1:7">
      <c r="A74" s="253" t="s">
        <v>263</v>
      </c>
      <c r="B74" s="225" t="s">
        <v>9</v>
      </c>
      <c r="C74" s="114">
        <v>2E-3</v>
      </c>
      <c r="D74" s="115">
        <f t="shared" si="0"/>
        <v>4.0199999999999996</v>
      </c>
    </row>
    <row r="75" spans="1:7">
      <c r="A75" s="253" t="s">
        <v>284</v>
      </c>
      <c r="B75" s="225" t="s">
        <v>10</v>
      </c>
      <c r="C75" s="114">
        <v>2.5000000000000001E-2</v>
      </c>
      <c r="D75" s="115">
        <f t="shared" si="0"/>
        <v>50.26</v>
      </c>
    </row>
    <row r="76" spans="1:7">
      <c r="A76" s="253" t="s">
        <v>286</v>
      </c>
      <c r="B76" s="225" t="s">
        <v>11</v>
      </c>
      <c r="C76" s="114">
        <v>0.08</v>
      </c>
      <c r="D76" s="115">
        <f t="shared" si="0"/>
        <v>160.84</v>
      </c>
    </row>
    <row r="77" spans="1:7" ht="31.5">
      <c r="A77" s="253" t="s">
        <v>288</v>
      </c>
      <c r="B77" s="225" t="s">
        <v>373</v>
      </c>
      <c r="C77" s="114">
        <v>3.8112E-2</v>
      </c>
      <c r="D77" s="115">
        <f t="shared" si="0"/>
        <v>76.62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12.06</v>
      </c>
    </row>
    <row r="79" spans="1:7" ht="16.5" hidden="1" thickBot="1">
      <c r="A79" s="489" t="s">
        <v>7</v>
      </c>
      <c r="B79" s="490"/>
      <c r="C79" s="174">
        <f>SUM(C71:C78)</f>
        <v>0.37611200000000006</v>
      </c>
      <c r="D79" s="169">
        <f>SUM(D71:D78)</f>
        <v>756.16</v>
      </c>
    </row>
    <row r="80" spans="1:7" ht="15.6" hidden="1" customHeight="1">
      <c r="A80" s="491" t="s">
        <v>310</v>
      </c>
      <c r="B80" s="491"/>
      <c r="C80" s="491"/>
      <c r="D80" s="491"/>
    </row>
    <row r="81" spans="1:7" ht="16.5" hidden="1" customHeight="1">
      <c r="A81" s="491" t="s">
        <v>311</v>
      </c>
      <c r="B81" s="491"/>
      <c r="C81" s="491"/>
      <c r="D81" s="491"/>
    </row>
    <row r="82" spans="1:7" hidden="1">
      <c r="A82" s="252"/>
    </row>
    <row r="83" spans="1:7" ht="16.149999999999999" customHeight="1" thickBot="1">
      <c r="A83" s="477" t="s">
        <v>312</v>
      </c>
      <c r="B83" s="477"/>
      <c r="C83" s="477"/>
      <c r="D83" s="477"/>
      <c r="E83" s="477"/>
      <c r="F83" s="477"/>
      <c r="G83" s="477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179.51</v>
      </c>
    </row>
    <row r="86" spans="1:7">
      <c r="A86" s="253" t="s">
        <v>259</v>
      </c>
      <c r="B86" s="225" t="s">
        <v>316</v>
      </c>
      <c r="C86" s="175">
        <f>(1/3)*(5/56)</f>
        <v>2.976190476190476E-2</v>
      </c>
      <c r="D86" s="124">
        <f>ROUND($D$43*C86,2)</f>
        <v>59.84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239.35</v>
      </c>
    </row>
    <row r="88" spans="1:7" ht="31.5">
      <c r="A88" s="253" t="s">
        <v>261</v>
      </c>
      <c r="B88" s="225" t="s">
        <v>318</v>
      </c>
      <c r="C88" s="114">
        <f>D88/D43</f>
        <v>4.4775154315614601E-2</v>
      </c>
      <c r="D88" s="115">
        <f>ROUND(D79*C87,2)</f>
        <v>90.02</v>
      </c>
    </row>
    <row r="89" spans="1:7" ht="16.5" hidden="1" thickBot="1">
      <c r="A89" s="489" t="s">
        <v>7</v>
      </c>
      <c r="B89" s="490"/>
      <c r="C89" s="174">
        <f>C88+C87</f>
        <v>0.16382277336323364</v>
      </c>
      <c r="D89" s="169">
        <f>D87+D88</f>
        <v>329.37</v>
      </c>
    </row>
    <row r="90" spans="1:7" hidden="1">
      <c r="A90" s="252"/>
    </row>
    <row r="91" spans="1:7" ht="16.149999999999999" customHeight="1" thickBot="1">
      <c r="A91" s="477" t="s">
        <v>319</v>
      </c>
      <c r="B91" s="477"/>
      <c r="C91" s="477"/>
      <c r="D91" s="477"/>
      <c r="E91" s="477"/>
      <c r="F91" s="477"/>
      <c r="G91" s="477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1.49</v>
      </c>
    </row>
    <row r="94" spans="1:7" ht="16.5" thickBot="1">
      <c r="A94" s="116" t="s">
        <v>259</v>
      </c>
      <c r="B94" s="226" t="s">
        <v>323</v>
      </c>
      <c r="C94" s="173">
        <f>D94/D43</f>
        <v>2.7853906261657611E-4</v>
      </c>
      <c r="D94" s="166">
        <f>ROUND(D79*C93,2)</f>
        <v>0.56000000000000005</v>
      </c>
    </row>
    <row r="95" spans="1:7" ht="16.5" hidden="1" thickBot="1">
      <c r="A95" s="489" t="s">
        <v>7</v>
      </c>
      <c r="B95" s="490"/>
      <c r="C95" s="174">
        <f>SUM(C93:C94)</f>
        <v>1.0191316626165761E-3</v>
      </c>
      <c r="D95" s="169">
        <f>SUM(D93:D94)</f>
        <v>2.0499999999999998</v>
      </c>
    </row>
    <row r="96" spans="1:7" hidden="1">
      <c r="A96" s="252"/>
    </row>
    <row r="97" spans="1:7" hidden="1">
      <c r="A97" s="252"/>
    </row>
    <row r="98" spans="1:7" ht="16.149999999999999" customHeight="1" thickBot="1">
      <c r="A98" s="477" t="s">
        <v>324</v>
      </c>
      <c r="B98" s="477"/>
      <c r="C98" s="477"/>
      <c r="D98" s="477"/>
      <c r="E98" s="477"/>
      <c r="F98" s="477"/>
      <c r="G98" s="477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8.3800000000000008</v>
      </c>
    </row>
    <row r="101" spans="1:7">
      <c r="A101" s="253" t="s">
        <v>259</v>
      </c>
      <c r="B101" s="219" t="s">
        <v>328</v>
      </c>
      <c r="C101" s="118">
        <f>D101/D43</f>
        <v>3.3325209277340352E-4</v>
      </c>
      <c r="D101" s="179">
        <f>ROUND(D76*C100,2)</f>
        <v>0.67</v>
      </c>
    </row>
    <row r="102" spans="1:7">
      <c r="A102" s="253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87.46</v>
      </c>
    </row>
    <row r="103" spans="1:7">
      <c r="A103" s="253" t="s">
        <v>263</v>
      </c>
      <c r="B103" s="225" t="s">
        <v>330</v>
      </c>
      <c r="C103" s="181">
        <f>(((7/30)/12))</f>
        <v>1.9444444444444445E-2</v>
      </c>
      <c r="D103" s="115">
        <f>ROUND($D$43*C103,2)</f>
        <v>39.090000000000003</v>
      </c>
    </row>
    <row r="104" spans="1:7">
      <c r="A104" s="253" t="s">
        <v>284</v>
      </c>
      <c r="B104" s="225" t="s">
        <v>331</v>
      </c>
      <c r="C104" s="114">
        <f>D104/D43</f>
        <v>7.3116503936851212E-3</v>
      </c>
      <c r="D104" s="115">
        <f>ROUND(D79*C103,2)</f>
        <v>14.7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1.56</v>
      </c>
    </row>
    <row r="106" spans="1:7" ht="16.5" hidden="1" thickBot="1">
      <c r="A106" s="495" t="s">
        <v>7</v>
      </c>
      <c r="B106" s="496"/>
      <c r="C106" s="174">
        <f>SUM(C100:C105)</f>
        <v>7.5533791375347409E-2</v>
      </c>
      <c r="D106" s="183">
        <f>SUM(D100:D105)</f>
        <v>151.85999999999999</v>
      </c>
    </row>
    <row r="107" spans="1:7" hidden="1">
      <c r="A107" s="143"/>
    </row>
    <row r="108" spans="1:7" ht="16.149999999999999" customHeight="1" thickBot="1">
      <c r="A108" s="477" t="s">
        <v>557</v>
      </c>
      <c r="B108" s="477"/>
      <c r="C108" s="477"/>
      <c r="D108" s="477"/>
      <c r="E108" s="477"/>
      <c r="F108" s="477"/>
      <c r="G108" s="477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179.51</v>
      </c>
    </row>
    <row r="111" spans="1:7">
      <c r="A111" s="253" t="s">
        <v>259</v>
      </c>
      <c r="B111" s="225" t="s">
        <v>374</v>
      </c>
      <c r="C111" s="114">
        <f>(10.96/30)/12</f>
        <v>3.0444444444444444E-2</v>
      </c>
      <c r="D111" s="115">
        <f t="shared" si="1"/>
        <v>61.21</v>
      </c>
      <c r="E111" s="185"/>
    </row>
    <row r="112" spans="1:7">
      <c r="A112" s="253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0.42</v>
      </c>
    </row>
    <row r="113" spans="1:7">
      <c r="A113" s="253" t="s">
        <v>263</v>
      </c>
      <c r="B113" s="225" t="s">
        <v>336</v>
      </c>
      <c r="C113" s="114">
        <f>((1/30)/12)</f>
        <v>2.7777777777777779E-3</v>
      </c>
      <c r="D113" s="115">
        <f t="shared" si="1"/>
        <v>5.58</v>
      </c>
    </row>
    <row r="114" spans="1:7">
      <c r="A114" s="253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0.65</v>
      </c>
    </row>
    <row r="115" spans="1:7">
      <c r="A115" s="253" t="s">
        <v>286</v>
      </c>
      <c r="B115" s="225" t="s">
        <v>291</v>
      </c>
      <c r="C115" s="186"/>
      <c r="D115" s="115">
        <f t="shared" si="1"/>
        <v>0</v>
      </c>
    </row>
    <row r="116" spans="1:7">
      <c r="A116" s="497" t="s">
        <v>317</v>
      </c>
      <c r="B116" s="498"/>
      <c r="C116" s="114">
        <f>SUM(C110:C115)</f>
        <v>0.12304126984126985</v>
      </c>
      <c r="D116" s="115">
        <f>SUM(D110:D115)</f>
        <v>247.37</v>
      </c>
    </row>
    <row r="117" spans="1:7" ht="16.5" thickBot="1">
      <c r="A117" s="116" t="s">
        <v>288</v>
      </c>
      <c r="B117" s="226" t="s">
        <v>338</v>
      </c>
      <c r="C117" s="182">
        <f>D117/$D$43</f>
        <v>4.6277275689011139E-2</v>
      </c>
      <c r="D117" s="115">
        <f>ROUND(D79*C116,2)</f>
        <v>93.04</v>
      </c>
    </row>
    <row r="118" spans="1:7" ht="16.5" hidden="1" thickBot="1">
      <c r="A118" s="495" t="s">
        <v>7</v>
      </c>
      <c r="B118" s="496"/>
      <c r="C118" s="174">
        <f>C117+C116</f>
        <v>0.169318545530281</v>
      </c>
      <c r="D118" s="187">
        <f>D117+D116</f>
        <v>340.41</v>
      </c>
    </row>
    <row r="119" spans="1:7" hidden="1">
      <c r="A119" s="252" t="s">
        <v>339</v>
      </c>
    </row>
    <row r="120" spans="1:7" ht="16.149999999999999" customHeight="1" thickBot="1">
      <c r="A120" s="479" t="s">
        <v>558</v>
      </c>
      <c r="B120" s="479"/>
      <c r="C120" s="479"/>
      <c r="D120" s="479"/>
      <c r="E120" s="479"/>
      <c r="F120" s="479"/>
      <c r="G120" s="479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0.16382573402503867</v>
      </c>
      <c r="D122" s="115">
        <f>D89</f>
        <v>329.37</v>
      </c>
    </row>
    <row r="123" spans="1:7">
      <c r="A123" s="253" t="s">
        <v>313</v>
      </c>
      <c r="B123" s="225" t="s">
        <v>307</v>
      </c>
      <c r="C123" s="182">
        <f t="shared" si="2"/>
        <v>0.3761073171216967</v>
      </c>
      <c r="D123" s="115">
        <f>D79</f>
        <v>756.16</v>
      </c>
    </row>
    <row r="124" spans="1:7">
      <c r="A124" s="253" t="s">
        <v>320</v>
      </c>
      <c r="B124" s="225" t="s">
        <v>322</v>
      </c>
      <c r="C124" s="182">
        <f t="shared" si="2"/>
        <v>1.0196519256499659E-3</v>
      </c>
      <c r="D124" s="115">
        <f>D95</f>
        <v>2.0499999999999998</v>
      </c>
    </row>
    <row r="125" spans="1:7">
      <c r="A125" s="189" t="s">
        <v>325</v>
      </c>
      <c r="B125" s="228" t="s">
        <v>342</v>
      </c>
      <c r="C125" s="182">
        <f t="shared" si="2"/>
        <v>7.553382508741649E-2</v>
      </c>
      <c r="D125" s="115">
        <f>D106</f>
        <v>151.85999999999999</v>
      </c>
    </row>
    <row r="126" spans="1:7">
      <c r="A126" s="190" t="s">
        <v>333</v>
      </c>
      <c r="B126" s="229" t="s">
        <v>343</v>
      </c>
      <c r="C126" s="182">
        <f t="shared" si="2"/>
        <v>0.16931693268805117</v>
      </c>
      <c r="D126" s="115">
        <f>D118</f>
        <v>340.41</v>
      </c>
    </row>
    <row r="127" spans="1:7">
      <c r="A127" s="253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489" t="s">
        <v>345</v>
      </c>
      <c r="B128" s="490"/>
      <c r="C128" s="174">
        <f>SUM(C122:C127)</f>
        <v>0.78580346084785302</v>
      </c>
      <c r="D128" s="169">
        <f>SUM(D122:D127)</f>
        <v>1579.85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479" t="s">
        <v>559</v>
      </c>
      <c r="B130" s="479"/>
      <c r="C130" s="479"/>
      <c r="D130" s="479"/>
      <c r="E130" s="479"/>
      <c r="F130" s="479"/>
      <c r="G130" s="479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4054.1147666666666</v>
      </c>
      <c r="G131" s="122"/>
    </row>
    <row r="132" spans="1:8">
      <c r="A132" s="153" t="s">
        <v>257</v>
      </c>
      <c r="B132" s="224" t="s">
        <v>347</v>
      </c>
      <c r="C132" s="123">
        <v>8.2262000000000002E-2</v>
      </c>
      <c r="D132" s="124">
        <f>E131*C132</f>
        <v>333.49958893553332</v>
      </c>
      <c r="G132" s="122"/>
    </row>
    <row r="133" spans="1:8">
      <c r="A133" s="253" t="s">
        <v>259</v>
      </c>
      <c r="B133" s="225" t="s">
        <v>348</v>
      </c>
      <c r="C133" s="182"/>
      <c r="D133" s="197"/>
      <c r="F133" s="198"/>
    </row>
    <row r="134" spans="1:8">
      <c r="A134" s="253"/>
      <c r="B134" s="225" t="s">
        <v>349</v>
      </c>
      <c r="C134" s="182"/>
      <c r="D134" s="124"/>
      <c r="E134" s="208"/>
      <c r="F134" s="199"/>
      <c r="G134" s="122"/>
    </row>
    <row r="135" spans="1:8">
      <c r="A135" s="253"/>
      <c r="B135" s="225" t="s">
        <v>350</v>
      </c>
      <c r="C135" s="182">
        <v>7.5999999999999998E-2</v>
      </c>
      <c r="D135" s="115">
        <f>$D$153*C135</f>
        <v>385.41381419350387</v>
      </c>
      <c r="E135" s="198">
        <f>D153</f>
        <v>5071.2343972829458</v>
      </c>
      <c r="G135" s="122"/>
    </row>
    <row r="136" spans="1:8">
      <c r="A136" s="253"/>
      <c r="B136" s="225" t="s">
        <v>351</v>
      </c>
      <c r="C136" s="182">
        <v>1.6500000000000001E-2</v>
      </c>
      <c r="D136" s="115">
        <f>$D$153*C136</f>
        <v>83.675367555168606</v>
      </c>
      <c r="E136" s="200"/>
      <c r="G136" s="122"/>
    </row>
    <row r="137" spans="1:8">
      <c r="A137" s="253"/>
      <c r="B137" s="225" t="s">
        <v>352</v>
      </c>
      <c r="C137" s="182"/>
      <c r="D137" s="115"/>
    </row>
    <row r="138" spans="1:8">
      <c r="A138" s="253"/>
      <c r="B138" s="225" t="s">
        <v>353</v>
      </c>
      <c r="C138" s="182">
        <v>2.5000000000000001E-2</v>
      </c>
      <c r="D138" s="115">
        <f>$D$153*C138</f>
        <v>126.78085993207365</v>
      </c>
      <c r="G138" s="122"/>
    </row>
    <row r="139" spans="1:8">
      <c r="A139" s="253"/>
      <c r="B139" s="225" t="s">
        <v>354</v>
      </c>
      <c r="C139" s="182"/>
      <c r="D139" s="115"/>
    </row>
    <row r="140" spans="1:8">
      <c r="A140" s="253" t="s">
        <v>261</v>
      </c>
      <c r="B140" s="225" t="s">
        <v>355</v>
      </c>
      <c r="C140" s="182">
        <v>0.02</v>
      </c>
      <c r="D140" s="115">
        <f>ROUND(E140*C140,2)</f>
        <v>87.75</v>
      </c>
      <c r="E140" s="177">
        <f>E131+D132</f>
        <v>4387.6143556021998</v>
      </c>
    </row>
    <row r="141" spans="1:8" ht="33" hidden="1" customHeight="1" thickBot="1">
      <c r="A141" s="492" t="s">
        <v>356</v>
      </c>
      <c r="B141" s="493"/>
      <c r="C141" s="494"/>
      <c r="D141" s="201">
        <f>D132+D135+D136+D138+D140</f>
        <v>1017.1196306162794</v>
      </c>
    </row>
    <row r="142" spans="1:8" ht="15.6" hidden="1" customHeight="1">
      <c r="A142" s="479" t="s">
        <v>357</v>
      </c>
      <c r="B142" s="479"/>
      <c r="C142" s="479"/>
      <c r="D142" s="479"/>
      <c r="E142" s="479"/>
      <c r="F142" s="479"/>
      <c r="G142" s="479"/>
    </row>
    <row r="143" spans="1:8" ht="15.6" hidden="1" customHeight="1">
      <c r="A143" s="479" t="s">
        <v>358</v>
      </c>
      <c r="B143" s="479"/>
      <c r="C143" s="479"/>
      <c r="D143" s="479"/>
      <c r="E143" s="479"/>
      <c r="F143" s="479"/>
      <c r="G143" s="479"/>
    </row>
    <row r="144" spans="1:8" hidden="1">
      <c r="A144" s="252"/>
    </row>
    <row r="145" spans="1:8" ht="16.149999999999999" customHeight="1" thickBot="1">
      <c r="A145" s="477" t="s">
        <v>359</v>
      </c>
      <c r="B145" s="477"/>
      <c r="C145" s="477"/>
      <c r="D145" s="477"/>
      <c r="E145" s="477"/>
      <c r="F145" s="477"/>
      <c r="G145" s="477"/>
    </row>
    <row r="146" spans="1:8" ht="32.25" customHeight="1" thickBot="1">
      <c r="A146" s="188"/>
      <c r="B146" s="499" t="s">
        <v>360</v>
      </c>
      <c r="C146" s="499"/>
      <c r="D146" s="125" t="s">
        <v>361</v>
      </c>
    </row>
    <row r="147" spans="1:8">
      <c r="A147" s="253" t="s">
        <v>257</v>
      </c>
      <c r="B147" s="225" t="s">
        <v>362</v>
      </c>
      <c r="C147" s="114">
        <f t="shared" ref="C147:C152" si="3">D147/$D$153</f>
        <v>0.39644982710268245</v>
      </c>
      <c r="D147" s="124">
        <f>D43</f>
        <v>2010.49</v>
      </c>
    </row>
    <row r="148" spans="1:8">
      <c r="A148" s="253" t="s">
        <v>259</v>
      </c>
      <c r="B148" s="225" t="s">
        <v>363</v>
      </c>
      <c r="C148" s="114">
        <f t="shared" si="3"/>
        <v>8.3334365342375816E-2</v>
      </c>
      <c r="D148" s="124">
        <f>D55</f>
        <v>422.60810000000004</v>
      </c>
    </row>
    <row r="149" spans="1:8" ht="31.5">
      <c r="A149" s="253" t="s">
        <v>261</v>
      </c>
      <c r="B149" s="225" t="s">
        <v>364</v>
      </c>
      <c r="C149" s="114">
        <f t="shared" si="3"/>
        <v>8.1176817006768306E-3</v>
      </c>
      <c r="D149" s="124">
        <f>D65</f>
        <v>41.166666666666664</v>
      </c>
      <c r="E149" s="198">
        <f>D151+D132+D140</f>
        <v>4475.3643556021998</v>
      </c>
    </row>
    <row r="150" spans="1:8">
      <c r="A150" s="253" t="s">
        <v>263</v>
      </c>
      <c r="B150" s="225" t="s">
        <v>365</v>
      </c>
      <c r="C150" s="114">
        <f t="shared" si="3"/>
        <v>0.31153164618982082</v>
      </c>
      <c r="D150" s="124">
        <f>D128</f>
        <v>1579.85</v>
      </c>
      <c r="E150" s="202">
        <f>C138+C136+C135</f>
        <v>0.11749999999999999</v>
      </c>
    </row>
    <row r="151" spans="1:8" ht="16.5" customHeight="1">
      <c r="A151" s="117" t="s">
        <v>366</v>
      </c>
      <c r="B151" s="231"/>
      <c r="C151" s="176">
        <f t="shared" si="3"/>
        <v>0.79943352033555592</v>
      </c>
      <c r="D151" s="203">
        <f>SUM(D147:D150)</f>
        <v>4054.1147666666666</v>
      </c>
      <c r="E151" s="202">
        <f>100%-E150</f>
        <v>0.88250000000000006</v>
      </c>
    </row>
    <row r="152" spans="1:8">
      <c r="A152" s="253" t="s">
        <v>284</v>
      </c>
      <c r="B152" s="225" t="s">
        <v>367</v>
      </c>
      <c r="C152" s="114">
        <f t="shared" si="3"/>
        <v>0.2005664796644441</v>
      </c>
      <c r="D152" s="124">
        <f>D141</f>
        <v>1017.1196306162794</v>
      </c>
      <c r="G152" s="126"/>
    </row>
    <row r="153" spans="1:8" ht="16.5" hidden="1" customHeight="1" thickBot="1">
      <c r="A153" s="495" t="s">
        <v>368</v>
      </c>
      <c r="B153" s="496"/>
      <c r="C153" s="174">
        <f>C152+C151</f>
        <v>1</v>
      </c>
      <c r="D153" s="204">
        <f>(D151+D140+D132)/0.8825</f>
        <v>5071.2343972829458</v>
      </c>
      <c r="E153" s="205"/>
      <c r="F153" s="198">
        <f>D151+D152</f>
        <v>5071.2343972829458</v>
      </c>
      <c r="H153" s="54"/>
    </row>
    <row r="154" spans="1:8">
      <c r="E154" s="205"/>
    </row>
    <row r="155" spans="1:8">
      <c r="A155" s="249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1.5748031496062993" bottom="0" header="0" footer="0"/>
  <pageSetup paperSize="9" scale="90" fitToHeight="4" orientation="portrait" r:id="rId1"/>
  <headerFooter alignWithMargins="0"/>
  <rowBreaks count="3" manualBreakCount="3">
    <brk id="43" max="3" man="1"/>
    <brk id="89" max="3" man="1"/>
    <brk id="12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7101B"/>
    <pageSetUpPr fitToPage="1"/>
  </sheetPr>
  <dimension ref="A1:M37"/>
  <sheetViews>
    <sheetView showGridLines="0" view="pageBreakPreview" zoomScale="75" zoomScaleSheetLayoutView="75" workbookViewId="0">
      <selection activeCell="N17" sqref="N17"/>
    </sheetView>
  </sheetViews>
  <sheetFormatPr defaultRowHeight="15"/>
  <cols>
    <col min="1" max="1" width="8.85546875" style="233"/>
    <col min="2" max="2" width="20.7109375" style="244" customWidth="1"/>
    <col min="3" max="3" width="20.7109375" style="245" customWidth="1"/>
    <col min="4" max="4" width="1.7109375" style="338" customWidth="1"/>
    <col min="5" max="5" width="20.7109375" style="245" customWidth="1"/>
    <col min="6" max="6" width="1.7109375" style="338" customWidth="1"/>
    <col min="7" max="8" width="10.7109375" style="245" customWidth="1"/>
    <col min="9" max="11" width="15.7109375" style="245" customWidth="1"/>
    <col min="12" max="259" width="8.85546875" style="233"/>
    <col min="260" max="260" width="46.5703125" style="233" customWidth="1"/>
    <col min="261" max="261" width="8.85546875" style="233"/>
    <col min="262" max="262" width="15.5703125" style="233" customWidth="1"/>
    <col min="263" max="263" width="12.5703125" style="233" customWidth="1"/>
    <col min="264" max="264" width="14.42578125" style="233" customWidth="1"/>
    <col min="265" max="265" width="14" style="233" customWidth="1"/>
    <col min="266" max="266" width="13.7109375" style="233" customWidth="1"/>
    <col min="267" max="515" width="8.85546875" style="233"/>
    <col min="516" max="516" width="46.5703125" style="233" customWidth="1"/>
    <col min="517" max="517" width="8.85546875" style="233"/>
    <col min="518" max="518" width="15.5703125" style="233" customWidth="1"/>
    <col min="519" max="519" width="12.5703125" style="233" customWidth="1"/>
    <col min="520" max="520" width="14.42578125" style="233" customWidth="1"/>
    <col min="521" max="521" width="14" style="233" customWidth="1"/>
    <col min="522" max="522" width="13.7109375" style="233" customWidth="1"/>
    <col min="523" max="771" width="8.85546875" style="233"/>
    <col min="772" max="772" width="46.5703125" style="233" customWidth="1"/>
    <col min="773" max="773" width="8.85546875" style="233"/>
    <col min="774" max="774" width="15.5703125" style="233" customWidth="1"/>
    <col min="775" max="775" width="12.5703125" style="233" customWidth="1"/>
    <col min="776" max="776" width="14.42578125" style="233" customWidth="1"/>
    <col min="777" max="777" width="14" style="233" customWidth="1"/>
    <col min="778" max="778" width="13.7109375" style="233" customWidth="1"/>
    <col min="779" max="1027" width="8.85546875" style="233"/>
    <col min="1028" max="1028" width="46.5703125" style="233" customWidth="1"/>
    <col min="1029" max="1029" width="8.85546875" style="233"/>
    <col min="1030" max="1030" width="15.5703125" style="233" customWidth="1"/>
    <col min="1031" max="1031" width="12.5703125" style="233" customWidth="1"/>
    <col min="1032" max="1032" width="14.42578125" style="233" customWidth="1"/>
    <col min="1033" max="1033" width="14" style="233" customWidth="1"/>
    <col min="1034" max="1034" width="13.7109375" style="233" customWidth="1"/>
    <col min="1035" max="1283" width="8.85546875" style="233"/>
    <col min="1284" max="1284" width="46.5703125" style="233" customWidth="1"/>
    <col min="1285" max="1285" width="8.85546875" style="233"/>
    <col min="1286" max="1286" width="15.5703125" style="233" customWidth="1"/>
    <col min="1287" max="1287" width="12.5703125" style="233" customWidth="1"/>
    <col min="1288" max="1288" width="14.42578125" style="233" customWidth="1"/>
    <col min="1289" max="1289" width="14" style="233" customWidth="1"/>
    <col min="1290" max="1290" width="13.7109375" style="233" customWidth="1"/>
    <col min="1291" max="1539" width="8.85546875" style="233"/>
    <col min="1540" max="1540" width="46.5703125" style="233" customWidth="1"/>
    <col min="1541" max="1541" width="8.85546875" style="233"/>
    <col min="1542" max="1542" width="15.5703125" style="233" customWidth="1"/>
    <col min="1543" max="1543" width="12.5703125" style="233" customWidth="1"/>
    <col min="1544" max="1544" width="14.42578125" style="233" customWidth="1"/>
    <col min="1545" max="1545" width="14" style="233" customWidth="1"/>
    <col min="1546" max="1546" width="13.7109375" style="233" customWidth="1"/>
    <col min="1547" max="1795" width="8.85546875" style="233"/>
    <col min="1796" max="1796" width="46.5703125" style="233" customWidth="1"/>
    <col min="1797" max="1797" width="8.85546875" style="233"/>
    <col min="1798" max="1798" width="15.5703125" style="233" customWidth="1"/>
    <col min="1799" max="1799" width="12.5703125" style="233" customWidth="1"/>
    <col min="1800" max="1800" width="14.42578125" style="233" customWidth="1"/>
    <col min="1801" max="1801" width="14" style="233" customWidth="1"/>
    <col min="1802" max="1802" width="13.7109375" style="233" customWidth="1"/>
    <col min="1803" max="2051" width="8.85546875" style="233"/>
    <col min="2052" max="2052" width="46.5703125" style="233" customWidth="1"/>
    <col min="2053" max="2053" width="8.85546875" style="233"/>
    <col min="2054" max="2054" width="15.5703125" style="233" customWidth="1"/>
    <col min="2055" max="2055" width="12.5703125" style="233" customWidth="1"/>
    <col min="2056" max="2056" width="14.42578125" style="233" customWidth="1"/>
    <col min="2057" max="2057" width="14" style="233" customWidth="1"/>
    <col min="2058" max="2058" width="13.7109375" style="233" customWidth="1"/>
    <col min="2059" max="2307" width="8.85546875" style="233"/>
    <col min="2308" max="2308" width="46.5703125" style="233" customWidth="1"/>
    <col min="2309" max="2309" width="8.85546875" style="233"/>
    <col min="2310" max="2310" width="15.5703125" style="233" customWidth="1"/>
    <col min="2311" max="2311" width="12.5703125" style="233" customWidth="1"/>
    <col min="2312" max="2312" width="14.42578125" style="233" customWidth="1"/>
    <col min="2313" max="2313" width="14" style="233" customWidth="1"/>
    <col min="2314" max="2314" width="13.7109375" style="233" customWidth="1"/>
    <col min="2315" max="2563" width="8.85546875" style="233"/>
    <col min="2564" max="2564" width="46.5703125" style="233" customWidth="1"/>
    <col min="2565" max="2565" width="8.85546875" style="233"/>
    <col min="2566" max="2566" width="15.5703125" style="233" customWidth="1"/>
    <col min="2567" max="2567" width="12.5703125" style="233" customWidth="1"/>
    <col min="2568" max="2568" width="14.42578125" style="233" customWidth="1"/>
    <col min="2569" max="2569" width="14" style="233" customWidth="1"/>
    <col min="2570" max="2570" width="13.7109375" style="233" customWidth="1"/>
    <col min="2571" max="2819" width="8.85546875" style="233"/>
    <col min="2820" max="2820" width="46.5703125" style="233" customWidth="1"/>
    <col min="2821" max="2821" width="8.85546875" style="233"/>
    <col min="2822" max="2822" width="15.5703125" style="233" customWidth="1"/>
    <col min="2823" max="2823" width="12.5703125" style="233" customWidth="1"/>
    <col min="2824" max="2824" width="14.42578125" style="233" customWidth="1"/>
    <col min="2825" max="2825" width="14" style="233" customWidth="1"/>
    <col min="2826" max="2826" width="13.7109375" style="233" customWidth="1"/>
    <col min="2827" max="3075" width="8.85546875" style="233"/>
    <col min="3076" max="3076" width="46.5703125" style="233" customWidth="1"/>
    <col min="3077" max="3077" width="8.85546875" style="233"/>
    <col min="3078" max="3078" width="15.5703125" style="233" customWidth="1"/>
    <col min="3079" max="3079" width="12.5703125" style="233" customWidth="1"/>
    <col min="3080" max="3080" width="14.42578125" style="233" customWidth="1"/>
    <col min="3081" max="3081" width="14" style="233" customWidth="1"/>
    <col min="3082" max="3082" width="13.7109375" style="233" customWidth="1"/>
    <col min="3083" max="3331" width="8.85546875" style="233"/>
    <col min="3332" max="3332" width="46.5703125" style="233" customWidth="1"/>
    <col min="3333" max="3333" width="8.85546875" style="233"/>
    <col min="3334" max="3334" width="15.5703125" style="233" customWidth="1"/>
    <col min="3335" max="3335" width="12.5703125" style="233" customWidth="1"/>
    <col min="3336" max="3336" width="14.42578125" style="233" customWidth="1"/>
    <col min="3337" max="3337" width="14" style="233" customWidth="1"/>
    <col min="3338" max="3338" width="13.7109375" style="233" customWidth="1"/>
    <col min="3339" max="3587" width="8.85546875" style="233"/>
    <col min="3588" max="3588" width="46.5703125" style="233" customWidth="1"/>
    <col min="3589" max="3589" width="8.85546875" style="233"/>
    <col min="3590" max="3590" width="15.5703125" style="233" customWidth="1"/>
    <col min="3591" max="3591" width="12.5703125" style="233" customWidth="1"/>
    <col min="3592" max="3592" width="14.42578125" style="233" customWidth="1"/>
    <col min="3593" max="3593" width="14" style="233" customWidth="1"/>
    <col min="3594" max="3594" width="13.7109375" style="233" customWidth="1"/>
    <col min="3595" max="3843" width="8.85546875" style="233"/>
    <col min="3844" max="3844" width="46.5703125" style="233" customWidth="1"/>
    <col min="3845" max="3845" width="8.85546875" style="233"/>
    <col min="3846" max="3846" width="15.5703125" style="233" customWidth="1"/>
    <col min="3847" max="3847" width="12.5703125" style="233" customWidth="1"/>
    <col min="3848" max="3848" width="14.42578125" style="233" customWidth="1"/>
    <col min="3849" max="3849" width="14" style="233" customWidth="1"/>
    <col min="3850" max="3850" width="13.7109375" style="233" customWidth="1"/>
    <col min="3851" max="4099" width="8.85546875" style="233"/>
    <col min="4100" max="4100" width="46.5703125" style="233" customWidth="1"/>
    <col min="4101" max="4101" width="8.85546875" style="233"/>
    <col min="4102" max="4102" width="15.5703125" style="233" customWidth="1"/>
    <col min="4103" max="4103" width="12.5703125" style="233" customWidth="1"/>
    <col min="4104" max="4104" width="14.42578125" style="233" customWidth="1"/>
    <col min="4105" max="4105" width="14" style="233" customWidth="1"/>
    <col min="4106" max="4106" width="13.7109375" style="233" customWidth="1"/>
    <col min="4107" max="4355" width="8.85546875" style="233"/>
    <col min="4356" max="4356" width="46.5703125" style="233" customWidth="1"/>
    <col min="4357" max="4357" width="8.85546875" style="233"/>
    <col min="4358" max="4358" width="15.5703125" style="233" customWidth="1"/>
    <col min="4359" max="4359" width="12.5703125" style="233" customWidth="1"/>
    <col min="4360" max="4360" width="14.42578125" style="233" customWidth="1"/>
    <col min="4361" max="4361" width="14" style="233" customWidth="1"/>
    <col min="4362" max="4362" width="13.7109375" style="233" customWidth="1"/>
    <col min="4363" max="4611" width="8.85546875" style="233"/>
    <col min="4612" max="4612" width="46.5703125" style="233" customWidth="1"/>
    <col min="4613" max="4613" width="8.85546875" style="233"/>
    <col min="4614" max="4614" width="15.5703125" style="233" customWidth="1"/>
    <col min="4615" max="4615" width="12.5703125" style="233" customWidth="1"/>
    <col min="4616" max="4616" width="14.42578125" style="233" customWidth="1"/>
    <col min="4617" max="4617" width="14" style="233" customWidth="1"/>
    <col min="4618" max="4618" width="13.7109375" style="233" customWidth="1"/>
    <col min="4619" max="4867" width="8.85546875" style="233"/>
    <col min="4868" max="4868" width="46.5703125" style="233" customWidth="1"/>
    <col min="4869" max="4869" width="8.85546875" style="233"/>
    <col min="4870" max="4870" width="15.5703125" style="233" customWidth="1"/>
    <col min="4871" max="4871" width="12.5703125" style="233" customWidth="1"/>
    <col min="4872" max="4872" width="14.42578125" style="233" customWidth="1"/>
    <col min="4873" max="4873" width="14" style="233" customWidth="1"/>
    <col min="4874" max="4874" width="13.7109375" style="233" customWidth="1"/>
    <col min="4875" max="5123" width="8.85546875" style="233"/>
    <col min="5124" max="5124" width="46.5703125" style="233" customWidth="1"/>
    <col min="5125" max="5125" width="8.85546875" style="233"/>
    <col min="5126" max="5126" width="15.5703125" style="233" customWidth="1"/>
    <col min="5127" max="5127" width="12.5703125" style="233" customWidth="1"/>
    <col min="5128" max="5128" width="14.42578125" style="233" customWidth="1"/>
    <col min="5129" max="5129" width="14" style="233" customWidth="1"/>
    <col min="5130" max="5130" width="13.7109375" style="233" customWidth="1"/>
    <col min="5131" max="5379" width="8.85546875" style="233"/>
    <col min="5380" max="5380" width="46.5703125" style="233" customWidth="1"/>
    <col min="5381" max="5381" width="8.85546875" style="233"/>
    <col min="5382" max="5382" width="15.5703125" style="233" customWidth="1"/>
    <col min="5383" max="5383" width="12.5703125" style="233" customWidth="1"/>
    <col min="5384" max="5384" width="14.42578125" style="233" customWidth="1"/>
    <col min="5385" max="5385" width="14" style="233" customWidth="1"/>
    <col min="5386" max="5386" width="13.7109375" style="233" customWidth="1"/>
    <col min="5387" max="5635" width="8.85546875" style="233"/>
    <col min="5636" max="5636" width="46.5703125" style="233" customWidth="1"/>
    <col min="5637" max="5637" width="8.85546875" style="233"/>
    <col min="5638" max="5638" width="15.5703125" style="233" customWidth="1"/>
    <col min="5639" max="5639" width="12.5703125" style="233" customWidth="1"/>
    <col min="5640" max="5640" width="14.42578125" style="233" customWidth="1"/>
    <col min="5641" max="5641" width="14" style="233" customWidth="1"/>
    <col min="5642" max="5642" width="13.7109375" style="233" customWidth="1"/>
    <col min="5643" max="5891" width="8.85546875" style="233"/>
    <col min="5892" max="5892" width="46.5703125" style="233" customWidth="1"/>
    <col min="5893" max="5893" width="8.85546875" style="233"/>
    <col min="5894" max="5894" width="15.5703125" style="233" customWidth="1"/>
    <col min="5895" max="5895" width="12.5703125" style="233" customWidth="1"/>
    <col min="5896" max="5896" width="14.42578125" style="233" customWidth="1"/>
    <col min="5897" max="5897" width="14" style="233" customWidth="1"/>
    <col min="5898" max="5898" width="13.7109375" style="233" customWidth="1"/>
    <col min="5899" max="6147" width="8.85546875" style="233"/>
    <col min="6148" max="6148" width="46.5703125" style="233" customWidth="1"/>
    <col min="6149" max="6149" width="8.85546875" style="233"/>
    <col min="6150" max="6150" width="15.5703125" style="233" customWidth="1"/>
    <col min="6151" max="6151" width="12.5703125" style="233" customWidth="1"/>
    <col min="6152" max="6152" width="14.42578125" style="233" customWidth="1"/>
    <col min="6153" max="6153" width="14" style="233" customWidth="1"/>
    <col min="6154" max="6154" width="13.7109375" style="233" customWidth="1"/>
    <col min="6155" max="6403" width="8.85546875" style="233"/>
    <col min="6404" max="6404" width="46.5703125" style="233" customWidth="1"/>
    <col min="6405" max="6405" width="8.85546875" style="233"/>
    <col min="6406" max="6406" width="15.5703125" style="233" customWidth="1"/>
    <col min="6407" max="6407" width="12.5703125" style="233" customWidth="1"/>
    <col min="6408" max="6408" width="14.42578125" style="233" customWidth="1"/>
    <col min="6409" max="6409" width="14" style="233" customWidth="1"/>
    <col min="6410" max="6410" width="13.7109375" style="233" customWidth="1"/>
    <col min="6411" max="6659" width="8.85546875" style="233"/>
    <col min="6660" max="6660" width="46.5703125" style="233" customWidth="1"/>
    <col min="6661" max="6661" width="8.85546875" style="233"/>
    <col min="6662" max="6662" width="15.5703125" style="233" customWidth="1"/>
    <col min="6663" max="6663" width="12.5703125" style="233" customWidth="1"/>
    <col min="6664" max="6664" width="14.42578125" style="233" customWidth="1"/>
    <col min="6665" max="6665" width="14" style="233" customWidth="1"/>
    <col min="6666" max="6666" width="13.7109375" style="233" customWidth="1"/>
    <col min="6667" max="6915" width="8.85546875" style="233"/>
    <col min="6916" max="6916" width="46.5703125" style="233" customWidth="1"/>
    <col min="6917" max="6917" width="8.85546875" style="233"/>
    <col min="6918" max="6918" width="15.5703125" style="233" customWidth="1"/>
    <col min="6919" max="6919" width="12.5703125" style="233" customWidth="1"/>
    <col min="6920" max="6920" width="14.42578125" style="233" customWidth="1"/>
    <col min="6921" max="6921" width="14" style="233" customWidth="1"/>
    <col min="6922" max="6922" width="13.7109375" style="233" customWidth="1"/>
    <col min="6923" max="7171" width="8.85546875" style="233"/>
    <col min="7172" max="7172" width="46.5703125" style="233" customWidth="1"/>
    <col min="7173" max="7173" width="8.85546875" style="233"/>
    <col min="7174" max="7174" width="15.5703125" style="233" customWidth="1"/>
    <col min="7175" max="7175" width="12.5703125" style="233" customWidth="1"/>
    <col min="7176" max="7176" width="14.42578125" style="233" customWidth="1"/>
    <col min="7177" max="7177" width="14" style="233" customWidth="1"/>
    <col min="7178" max="7178" width="13.7109375" style="233" customWidth="1"/>
    <col min="7179" max="7427" width="8.85546875" style="233"/>
    <col min="7428" max="7428" width="46.5703125" style="233" customWidth="1"/>
    <col min="7429" max="7429" width="8.85546875" style="233"/>
    <col min="7430" max="7430" width="15.5703125" style="233" customWidth="1"/>
    <col min="7431" max="7431" width="12.5703125" style="233" customWidth="1"/>
    <col min="7432" max="7432" width="14.42578125" style="233" customWidth="1"/>
    <col min="7433" max="7433" width="14" style="233" customWidth="1"/>
    <col min="7434" max="7434" width="13.7109375" style="233" customWidth="1"/>
    <col min="7435" max="7683" width="8.85546875" style="233"/>
    <col min="7684" max="7684" width="46.5703125" style="233" customWidth="1"/>
    <col min="7685" max="7685" width="8.85546875" style="233"/>
    <col min="7686" max="7686" width="15.5703125" style="233" customWidth="1"/>
    <col min="7687" max="7687" width="12.5703125" style="233" customWidth="1"/>
    <col min="7688" max="7688" width="14.42578125" style="233" customWidth="1"/>
    <col min="7689" max="7689" width="14" style="233" customWidth="1"/>
    <col min="7690" max="7690" width="13.7109375" style="233" customWidth="1"/>
    <col min="7691" max="7939" width="8.85546875" style="233"/>
    <col min="7940" max="7940" width="46.5703125" style="233" customWidth="1"/>
    <col min="7941" max="7941" width="8.85546875" style="233"/>
    <col min="7942" max="7942" width="15.5703125" style="233" customWidth="1"/>
    <col min="7943" max="7943" width="12.5703125" style="233" customWidth="1"/>
    <col min="7944" max="7944" width="14.42578125" style="233" customWidth="1"/>
    <col min="7945" max="7945" width="14" style="233" customWidth="1"/>
    <col min="7946" max="7946" width="13.7109375" style="233" customWidth="1"/>
    <col min="7947" max="8195" width="8.85546875" style="233"/>
    <col min="8196" max="8196" width="46.5703125" style="233" customWidth="1"/>
    <col min="8197" max="8197" width="8.85546875" style="233"/>
    <col min="8198" max="8198" width="15.5703125" style="233" customWidth="1"/>
    <col min="8199" max="8199" width="12.5703125" style="233" customWidth="1"/>
    <col min="8200" max="8200" width="14.42578125" style="233" customWidth="1"/>
    <col min="8201" max="8201" width="14" style="233" customWidth="1"/>
    <col min="8202" max="8202" width="13.7109375" style="233" customWidth="1"/>
    <col min="8203" max="8451" width="8.85546875" style="233"/>
    <col min="8452" max="8452" width="46.5703125" style="233" customWidth="1"/>
    <col min="8453" max="8453" width="8.85546875" style="233"/>
    <col min="8454" max="8454" width="15.5703125" style="233" customWidth="1"/>
    <col min="8455" max="8455" width="12.5703125" style="233" customWidth="1"/>
    <col min="8456" max="8456" width="14.42578125" style="233" customWidth="1"/>
    <col min="8457" max="8457" width="14" style="233" customWidth="1"/>
    <col min="8458" max="8458" width="13.7109375" style="233" customWidth="1"/>
    <col min="8459" max="8707" width="8.85546875" style="233"/>
    <col min="8708" max="8708" width="46.5703125" style="233" customWidth="1"/>
    <col min="8709" max="8709" width="8.85546875" style="233"/>
    <col min="8710" max="8710" width="15.5703125" style="233" customWidth="1"/>
    <col min="8711" max="8711" width="12.5703125" style="233" customWidth="1"/>
    <col min="8712" max="8712" width="14.42578125" style="233" customWidth="1"/>
    <col min="8713" max="8713" width="14" style="233" customWidth="1"/>
    <col min="8714" max="8714" width="13.7109375" style="233" customWidth="1"/>
    <col min="8715" max="8963" width="8.85546875" style="233"/>
    <col min="8964" max="8964" width="46.5703125" style="233" customWidth="1"/>
    <col min="8965" max="8965" width="8.85546875" style="233"/>
    <col min="8966" max="8966" width="15.5703125" style="233" customWidth="1"/>
    <col min="8967" max="8967" width="12.5703125" style="233" customWidth="1"/>
    <col min="8968" max="8968" width="14.42578125" style="233" customWidth="1"/>
    <col min="8969" max="8969" width="14" style="233" customWidth="1"/>
    <col min="8970" max="8970" width="13.7109375" style="233" customWidth="1"/>
    <col min="8971" max="9219" width="8.85546875" style="233"/>
    <col min="9220" max="9220" width="46.5703125" style="233" customWidth="1"/>
    <col min="9221" max="9221" width="8.85546875" style="233"/>
    <col min="9222" max="9222" width="15.5703125" style="233" customWidth="1"/>
    <col min="9223" max="9223" width="12.5703125" style="233" customWidth="1"/>
    <col min="9224" max="9224" width="14.42578125" style="233" customWidth="1"/>
    <col min="9225" max="9225" width="14" style="233" customWidth="1"/>
    <col min="9226" max="9226" width="13.7109375" style="233" customWidth="1"/>
    <col min="9227" max="9475" width="8.85546875" style="233"/>
    <col min="9476" max="9476" width="46.5703125" style="233" customWidth="1"/>
    <col min="9477" max="9477" width="8.85546875" style="233"/>
    <col min="9478" max="9478" width="15.5703125" style="233" customWidth="1"/>
    <col min="9479" max="9479" width="12.5703125" style="233" customWidth="1"/>
    <col min="9480" max="9480" width="14.42578125" style="233" customWidth="1"/>
    <col min="9481" max="9481" width="14" style="233" customWidth="1"/>
    <col min="9482" max="9482" width="13.7109375" style="233" customWidth="1"/>
    <col min="9483" max="9731" width="8.85546875" style="233"/>
    <col min="9732" max="9732" width="46.5703125" style="233" customWidth="1"/>
    <col min="9733" max="9733" width="8.85546875" style="233"/>
    <col min="9734" max="9734" width="15.5703125" style="233" customWidth="1"/>
    <col min="9735" max="9735" width="12.5703125" style="233" customWidth="1"/>
    <col min="9736" max="9736" width="14.42578125" style="233" customWidth="1"/>
    <col min="9737" max="9737" width="14" style="233" customWidth="1"/>
    <col min="9738" max="9738" width="13.7109375" style="233" customWidth="1"/>
    <col min="9739" max="9987" width="8.85546875" style="233"/>
    <col min="9988" max="9988" width="46.5703125" style="233" customWidth="1"/>
    <col min="9989" max="9989" width="8.85546875" style="233"/>
    <col min="9990" max="9990" width="15.5703125" style="233" customWidth="1"/>
    <col min="9991" max="9991" width="12.5703125" style="233" customWidth="1"/>
    <col min="9992" max="9992" width="14.42578125" style="233" customWidth="1"/>
    <col min="9993" max="9993" width="14" style="233" customWidth="1"/>
    <col min="9994" max="9994" width="13.7109375" style="233" customWidth="1"/>
    <col min="9995" max="10243" width="8.85546875" style="233"/>
    <col min="10244" max="10244" width="46.5703125" style="233" customWidth="1"/>
    <col min="10245" max="10245" width="8.85546875" style="233"/>
    <col min="10246" max="10246" width="15.5703125" style="233" customWidth="1"/>
    <col min="10247" max="10247" width="12.5703125" style="233" customWidth="1"/>
    <col min="10248" max="10248" width="14.42578125" style="233" customWidth="1"/>
    <col min="10249" max="10249" width="14" style="233" customWidth="1"/>
    <col min="10250" max="10250" width="13.7109375" style="233" customWidth="1"/>
    <col min="10251" max="10499" width="8.85546875" style="233"/>
    <col min="10500" max="10500" width="46.5703125" style="233" customWidth="1"/>
    <col min="10501" max="10501" width="8.85546875" style="233"/>
    <col min="10502" max="10502" width="15.5703125" style="233" customWidth="1"/>
    <col min="10503" max="10503" width="12.5703125" style="233" customWidth="1"/>
    <col min="10504" max="10504" width="14.42578125" style="233" customWidth="1"/>
    <col min="10505" max="10505" width="14" style="233" customWidth="1"/>
    <col min="10506" max="10506" width="13.7109375" style="233" customWidth="1"/>
    <col min="10507" max="10755" width="8.85546875" style="233"/>
    <col min="10756" max="10756" width="46.5703125" style="233" customWidth="1"/>
    <col min="10757" max="10757" width="8.85546875" style="233"/>
    <col min="10758" max="10758" width="15.5703125" style="233" customWidth="1"/>
    <col min="10759" max="10759" width="12.5703125" style="233" customWidth="1"/>
    <col min="10760" max="10760" width="14.42578125" style="233" customWidth="1"/>
    <col min="10761" max="10761" width="14" style="233" customWidth="1"/>
    <col min="10762" max="10762" width="13.7109375" style="233" customWidth="1"/>
    <col min="10763" max="11011" width="8.85546875" style="233"/>
    <col min="11012" max="11012" width="46.5703125" style="233" customWidth="1"/>
    <col min="11013" max="11013" width="8.85546875" style="233"/>
    <col min="11014" max="11014" width="15.5703125" style="233" customWidth="1"/>
    <col min="11015" max="11015" width="12.5703125" style="233" customWidth="1"/>
    <col min="11016" max="11016" width="14.42578125" style="233" customWidth="1"/>
    <col min="11017" max="11017" width="14" style="233" customWidth="1"/>
    <col min="11018" max="11018" width="13.7109375" style="233" customWidth="1"/>
    <col min="11019" max="11267" width="8.85546875" style="233"/>
    <col min="11268" max="11268" width="46.5703125" style="233" customWidth="1"/>
    <col min="11269" max="11269" width="8.85546875" style="233"/>
    <col min="11270" max="11270" width="15.5703125" style="233" customWidth="1"/>
    <col min="11271" max="11271" width="12.5703125" style="233" customWidth="1"/>
    <col min="11272" max="11272" width="14.42578125" style="233" customWidth="1"/>
    <col min="11273" max="11273" width="14" style="233" customWidth="1"/>
    <col min="11274" max="11274" width="13.7109375" style="233" customWidth="1"/>
    <col min="11275" max="11523" width="8.85546875" style="233"/>
    <col min="11524" max="11524" width="46.5703125" style="233" customWidth="1"/>
    <col min="11525" max="11525" width="8.85546875" style="233"/>
    <col min="11526" max="11526" width="15.5703125" style="233" customWidth="1"/>
    <col min="11527" max="11527" width="12.5703125" style="233" customWidth="1"/>
    <col min="11528" max="11528" width="14.42578125" style="233" customWidth="1"/>
    <col min="11529" max="11529" width="14" style="233" customWidth="1"/>
    <col min="11530" max="11530" width="13.7109375" style="233" customWidth="1"/>
    <col min="11531" max="11779" width="8.85546875" style="233"/>
    <col min="11780" max="11780" width="46.5703125" style="233" customWidth="1"/>
    <col min="11781" max="11781" width="8.85546875" style="233"/>
    <col min="11782" max="11782" width="15.5703125" style="233" customWidth="1"/>
    <col min="11783" max="11783" width="12.5703125" style="233" customWidth="1"/>
    <col min="11784" max="11784" width="14.42578125" style="233" customWidth="1"/>
    <col min="11785" max="11785" width="14" style="233" customWidth="1"/>
    <col min="11786" max="11786" width="13.7109375" style="233" customWidth="1"/>
    <col min="11787" max="12035" width="8.85546875" style="233"/>
    <col min="12036" max="12036" width="46.5703125" style="233" customWidth="1"/>
    <col min="12037" max="12037" width="8.85546875" style="233"/>
    <col min="12038" max="12038" width="15.5703125" style="233" customWidth="1"/>
    <col min="12039" max="12039" width="12.5703125" style="233" customWidth="1"/>
    <col min="12040" max="12040" width="14.42578125" style="233" customWidth="1"/>
    <col min="12041" max="12041" width="14" style="233" customWidth="1"/>
    <col min="12042" max="12042" width="13.7109375" style="233" customWidth="1"/>
    <col min="12043" max="12291" width="8.85546875" style="233"/>
    <col min="12292" max="12292" width="46.5703125" style="233" customWidth="1"/>
    <col min="12293" max="12293" width="8.85546875" style="233"/>
    <col min="12294" max="12294" width="15.5703125" style="233" customWidth="1"/>
    <col min="12295" max="12295" width="12.5703125" style="233" customWidth="1"/>
    <col min="12296" max="12296" width="14.42578125" style="233" customWidth="1"/>
    <col min="12297" max="12297" width="14" style="233" customWidth="1"/>
    <col min="12298" max="12298" width="13.7109375" style="233" customWidth="1"/>
    <col min="12299" max="12547" width="8.85546875" style="233"/>
    <col min="12548" max="12548" width="46.5703125" style="233" customWidth="1"/>
    <col min="12549" max="12549" width="8.85546875" style="233"/>
    <col min="12550" max="12550" width="15.5703125" style="233" customWidth="1"/>
    <col min="12551" max="12551" width="12.5703125" style="233" customWidth="1"/>
    <col min="12552" max="12552" width="14.42578125" style="233" customWidth="1"/>
    <col min="12553" max="12553" width="14" style="233" customWidth="1"/>
    <col min="12554" max="12554" width="13.7109375" style="233" customWidth="1"/>
    <col min="12555" max="12803" width="8.85546875" style="233"/>
    <col min="12804" max="12804" width="46.5703125" style="233" customWidth="1"/>
    <col min="12805" max="12805" width="8.85546875" style="233"/>
    <col min="12806" max="12806" width="15.5703125" style="233" customWidth="1"/>
    <col min="12807" max="12807" width="12.5703125" style="233" customWidth="1"/>
    <col min="12808" max="12808" width="14.42578125" style="233" customWidth="1"/>
    <col min="12809" max="12809" width="14" style="233" customWidth="1"/>
    <col min="12810" max="12810" width="13.7109375" style="233" customWidth="1"/>
    <col min="12811" max="13059" width="8.85546875" style="233"/>
    <col min="13060" max="13060" width="46.5703125" style="233" customWidth="1"/>
    <col min="13061" max="13061" width="8.85546875" style="233"/>
    <col min="13062" max="13062" width="15.5703125" style="233" customWidth="1"/>
    <col min="13063" max="13063" width="12.5703125" style="233" customWidth="1"/>
    <col min="13064" max="13064" width="14.42578125" style="233" customWidth="1"/>
    <col min="13065" max="13065" width="14" style="233" customWidth="1"/>
    <col min="13066" max="13066" width="13.7109375" style="233" customWidth="1"/>
    <col min="13067" max="13315" width="8.85546875" style="233"/>
    <col min="13316" max="13316" width="46.5703125" style="233" customWidth="1"/>
    <col min="13317" max="13317" width="8.85546875" style="233"/>
    <col min="13318" max="13318" width="15.5703125" style="233" customWidth="1"/>
    <col min="13319" max="13319" width="12.5703125" style="233" customWidth="1"/>
    <col min="13320" max="13320" width="14.42578125" style="233" customWidth="1"/>
    <col min="13321" max="13321" width="14" style="233" customWidth="1"/>
    <col min="13322" max="13322" width="13.7109375" style="233" customWidth="1"/>
    <col min="13323" max="13571" width="8.85546875" style="233"/>
    <col min="13572" max="13572" width="46.5703125" style="233" customWidth="1"/>
    <col min="13573" max="13573" width="8.85546875" style="233"/>
    <col min="13574" max="13574" width="15.5703125" style="233" customWidth="1"/>
    <col min="13575" max="13575" width="12.5703125" style="233" customWidth="1"/>
    <col min="13576" max="13576" width="14.42578125" style="233" customWidth="1"/>
    <col min="13577" max="13577" width="14" style="233" customWidth="1"/>
    <col min="13578" max="13578" width="13.7109375" style="233" customWidth="1"/>
    <col min="13579" max="13827" width="8.85546875" style="233"/>
    <col min="13828" max="13828" width="46.5703125" style="233" customWidth="1"/>
    <col min="13829" max="13829" width="8.85546875" style="233"/>
    <col min="13830" max="13830" width="15.5703125" style="233" customWidth="1"/>
    <col min="13831" max="13831" width="12.5703125" style="233" customWidth="1"/>
    <col min="13832" max="13832" width="14.42578125" style="233" customWidth="1"/>
    <col min="13833" max="13833" width="14" style="233" customWidth="1"/>
    <col min="13834" max="13834" width="13.7109375" style="233" customWidth="1"/>
    <col min="13835" max="14083" width="8.85546875" style="233"/>
    <col min="14084" max="14084" width="46.5703125" style="233" customWidth="1"/>
    <col min="14085" max="14085" width="8.85546875" style="233"/>
    <col min="14086" max="14086" width="15.5703125" style="233" customWidth="1"/>
    <col min="14087" max="14087" width="12.5703125" style="233" customWidth="1"/>
    <col min="14088" max="14088" width="14.42578125" style="233" customWidth="1"/>
    <col min="14089" max="14089" width="14" style="233" customWidth="1"/>
    <col min="14090" max="14090" width="13.7109375" style="233" customWidth="1"/>
    <col min="14091" max="14339" width="8.85546875" style="233"/>
    <col min="14340" max="14340" width="46.5703125" style="233" customWidth="1"/>
    <col min="14341" max="14341" width="8.85546875" style="233"/>
    <col min="14342" max="14342" width="15.5703125" style="233" customWidth="1"/>
    <col min="14343" max="14343" width="12.5703125" style="233" customWidth="1"/>
    <col min="14344" max="14344" width="14.42578125" style="233" customWidth="1"/>
    <col min="14345" max="14345" width="14" style="233" customWidth="1"/>
    <col min="14346" max="14346" width="13.7109375" style="233" customWidth="1"/>
    <col min="14347" max="14595" width="8.85546875" style="233"/>
    <col min="14596" max="14596" width="46.5703125" style="233" customWidth="1"/>
    <col min="14597" max="14597" width="8.85546875" style="233"/>
    <col min="14598" max="14598" width="15.5703125" style="233" customWidth="1"/>
    <col min="14599" max="14599" width="12.5703125" style="233" customWidth="1"/>
    <col min="14600" max="14600" width="14.42578125" style="233" customWidth="1"/>
    <col min="14601" max="14601" width="14" style="233" customWidth="1"/>
    <col min="14602" max="14602" width="13.7109375" style="233" customWidth="1"/>
    <col min="14603" max="14851" width="8.85546875" style="233"/>
    <col min="14852" max="14852" width="46.5703125" style="233" customWidth="1"/>
    <col min="14853" max="14853" width="8.85546875" style="233"/>
    <col min="14854" max="14854" width="15.5703125" style="233" customWidth="1"/>
    <col min="14855" max="14855" width="12.5703125" style="233" customWidth="1"/>
    <col min="14856" max="14856" width="14.42578125" style="233" customWidth="1"/>
    <col min="14857" max="14857" width="14" style="233" customWidth="1"/>
    <col min="14858" max="14858" width="13.7109375" style="233" customWidth="1"/>
    <col min="14859" max="15107" width="8.85546875" style="233"/>
    <col min="15108" max="15108" width="46.5703125" style="233" customWidth="1"/>
    <col min="15109" max="15109" width="8.85546875" style="233"/>
    <col min="15110" max="15110" width="15.5703125" style="233" customWidth="1"/>
    <col min="15111" max="15111" width="12.5703125" style="233" customWidth="1"/>
    <col min="15112" max="15112" width="14.42578125" style="233" customWidth="1"/>
    <col min="15113" max="15113" width="14" style="233" customWidth="1"/>
    <col min="15114" max="15114" width="13.7109375" style="233" customWidth="1"/>
    <col min="15115" max="15363" width="8.85546875" style="233"/>
    <col min="15364" max="15364" width="46.5703125" style="233" customWidth="1"/>
    <col min="15365" max="15365" width="8.85546875" style="233"/>
    <col min="15366" max="15366" width="15.5703125" style="233" customWidth="1"/>
    <col min="15367" max="15367" width="12.5703125" style="233" customWidth="1"/>
    <col min="15368" max="15368" width="14.42578125" style="233" customWidth="1"/>
    <col min="15369" max="15369" width="14" style="233" customWidth="1"/>
    <col min="15370" max="15370" width="13.7109375" style="233" customWidth="1"/>
    <col min="15371" max="15619" width="8.85546875" style="233"/>
    <col min="15620" max="15620" width="46.5703125" style="233" customWidth="1"/>
    <col min="15621" max="15621" width="8.85546875" style="233"/>
    <col min="15622" max="15622" width="15.5703125" style="233" customWidth="1"/>
    <col min="15623" max="15623" width="12.5703125" style="233" customWidth="1"/>
    <col min="15624" max="15624" width="14.42578125" style="233" customWidth="1"/>
    <col min="15625" max="15625" width="14" style="233" customWidth="1"/>
    <col min="15626" max="15626" width="13.7109375" style="233" customWidth="1"/>
    <col min="15627" max="15875" width="8.85546875" style="233"/>
    <col min="15876" max="15876" width="46.5703125" style="233" customWidth="1"/>
    <col min="15877" max="15877" width="8.85546875" style="233"/>
    <col min="15878" max="15878" width="15.5703125" style="233" customWidth="1"/>
    <col min="15879" max="15879" width="12.5703125" style="233" customWidth="1"/>
    <col min="15880" max="15880" width="14.42578125" style="233" customWidth="1"/>
    <col min="15881" max="15881" width="14" style="233" customWidth="1"/>
    <col min="15882" max="15882" width="13.7109375" style="233" customWidth="1"/>
    <col min="15883" max="16131" width="8.85546875" style="233"/>
    <col min="16132" max="16132" width="46.5703125" style="233" customWidth="1"/>
    <col min="16133" max="16133" width="8.85546875" style="233"/>
    <col min="16134" max="16134" width="15.5703125" style="233" customWidth="1"/>
    <col min="16135" max="16135" width="12.5703125" style="233" customWidth="1"/>
    <col min="16136" max="16136" width="14.42578125" style="233" customWidth="1"/>
    <col min="16137" max="16137" width="14" style="233" customWidth="1"/>
    <col min="16138" max="16138" width="13.7109375" style="233" customWidth="1"/>
    <col min="16139" max="16384" width="8.85546875" style="233"/>
  </cols>
  <sheetData>
    <row r="1" spans="1:11" ht="28.5" customHeight="1">
      <c r="B1" s="431" t="s">
        <v>639</v>
      </c>
      <c r="C1" s="432"/>
      <c r="D1" s="432"/>
      <c r="E1" s="432"/>
      <c r="F1" s="432"/>
      <c r="G1" s="432"/>
      <c r="H1" s="432"/>
      <c r="I1" s="429"/>
      <c r="J1" s="429"/>
      <c r="K1" s="429"/>
    </row>
    <row r="2" spans="1:11">
      <c r="B2" s="234" t="s">
        <v>560</v>
      </c>
      <c r="C2" s="455" t="s">
        <v>576</v>
      </c>
      <c r="D2" s="455"/>
      <c r="E2" s="455"/>
      <c r="F2" s="455"/>
      <c r="G2" s="455"/>
      <c r="H2" s="455"/>
      <c r="I2" s="455"/>
      <c r="J2" s="455"/>
      <c r="K2" s="455"/>
    </row>
    <row r="3" spans="1:11">
      <c r="B3" s="234" t="s">
        <v>561</v>
      </c>
      <c r="C3" s="456" t="s">
        <v>577</v>
      </c>
      <c r="D3" s="456"/>
      <c r="E3" s="456"/>
      <c r="F3" s="456"/>
      <c r="G3" s="456"/>
      <c r="H3" s="456"/>
      <c r="I3" s="456"/>
      <c r="J3" s="456"/>
      <c r="K3" s="457"/>
    </row>
    <row r="4" spans="1:11">
      <c r="B4" s="235" t="s">
        <v>562</v>
      </c>
      <c r="C4" s="236"/>
      <c r="D4" s="236"/>
      <c r="E4" s="236"/>
      <c r="F4" s="236"/>
      <c r="G4" s="236"/>
      <c r="H4" s="236"/>
      <c r="I4" s="236"/>
      <c r="J4" s="236"/>
      <c r="K4" s="237"/>
    </row>
    <row r="5" spans="1:11" ht="40.5" customHeight="1">
      <c r="B5" s="458" t="s">
        <v>567</v>
      </c>
      <c r="C5" s="337" t="s">
        <v>564</v>
      </c>
      <c r="D5" s="339"/>
      <c r="E5" s="346" t="s">
        <v>575</v>
      </c>
      <c r="F5" s="339"/>
      <c r="G5" s="460" t="s">
        <v>625</v>
      </c>
      <c r="H5" s="461"/>
      <c r="I5" s="233"/>
      <c r="J5" s="233"/>
      <c r="K5" s="233"/>
    </row>
    <row r="6" spans="1:11" ht="36.75" customHeight="1">
      <c r="A6" s="337" t="s">
        <v>627</v>
      </c>
      <c r="B6" s="459"/>
      <c r="C6" s="238" t="s">
        <v>565</v>
      </c>
      <c r="D6" s="340"/>
      <c r="E6" s="347" t="s">
        <v>626</v>
      </c>
      <c r="F6" s="340"/>
      <c r="G6" s="462"/>
      <c r="H6" s="463"/>
      <c r="I6" s="233"/>
      <c r="J6" s="233"/>
      <c r="K6" s="233"/>
    </row>
    <row r="7" spans="1:11" s="243" customFormat="1" ht="24.95" customHeight="1">
      <c r="A7" s="424">
        <v>1</v>
      </c>
      <c r="B7" s="426" t="s">
        <v>585</v>
      </c>
      <c r="C7" s="239">
        <v>7099.0814923180969</v>
      </c>
      <c r="D7" s="421"/>
      <c r="E7" s="241">
        <f>'1'!D152</f>
        <v>6626.1127033609073</v>
      </c>
      <c r="F7" s="421"/>
      <c r="G7" s="240">
        <f>E7-C7</f>
        <v>-472.96878895718964</v>
      </c>
      <c r="H7" s="242">
        <f>E7/C7-1</f>
        <v>-6.6623941346354187E-2</v>
      </c>
    </row>
    <row r="8" spans="1:11" s="243" customFormat="1" ht="24.95" customHeight="1">
      <c r="A8" s="424">
        <v>2</v>
      </c>
      <c r="B8" s="425" t="s">
        <v>1</v>
      </c>
      <c r="C8" s="239">
        <v>3419.4708107340889</v>
      </c>
      <c r="D8" s="421"/>
      <c r="E8" s="241">
        <f>'2'!D153</f>
        <v>3419.4708107340889</v>
      </c>
      <c r="F8" s="421"/>
      <c r="G8" s="240">
        <f t="shared" ref="G8:G31" si="0">E8-C8</f>
        <v>0</v>
      </c>
      <c r="H8" s="242">
        <f t="shared" ref="H8:H31" si="1">E8/C8-1</f>
        <v>0</v>
      </c>
    </row>
    <row r="9" spans="1:11" s="243" customFormat="1" ht="24.95" customHeight="1">
      <c r="A9" s="424">
        <v>3</v>
      </c>
      <c r="B9" s="425" t="s">
        <v>1</v>
      </c>
      <c r="C9" s="239">
        <v>3439.0967819114912</v>
      </c>
      <c r="D9" s="421"/>
      <c r="E9" s="241">
        <f>'3'!D153</f>
        <v>3439.0967819114912</v>
      </c>
      <c r="F9" s="421"/>
      <c r="G9" s="240">
        <f t="shared" si="0"/>
        <v>0</v>
      </c>
      <c r="H9" s="242">
        <f t="shared" si="1"/>
        <v>0</v>
      </c>
    </row>
    <row r="10" spans="1:11" s="243" customFormat="1" ht="24.95" customHeight="1">
      <c r="A10" s="424">
        <v>4</v>
      </c>
      <c r="B10" s="425" t="s">
        <v>1</v>
      </c>
      <c r="C10" s="239">
        <v>3479.0389595807874</v>
      </c>
      <c r="D10" s="421"/>
      <c r="E10" s="241">
        <f>'4'!D153</f>
        <v>3479.0389595807874</v>
      </c>
      <c r="F10" s="421"/>
      <c r="G10" s="240">
        <f t="shared" si="0"/>
        <v>0</v>
      </c>
      <c r="H10" s="242">
        <f t="shared" si="1"/>
        <v>0</v>
      </c>
    </row>
    <row r="11" spans="1:11" s="243" customFormat="1" ht="24.95" customHeight="1">
      <c r="A11" s="424">
        <v>5</v>
      </c>
      <c r="B11" s="425" t="s">
        <v>387</v>
      </c>
      <c r="C11" s="239">
        <v>2478.0269570793207</v>
      </c>
      <c r="D11" s="421"/>
      <c r="E11" s="241">
        <f>'6'!D153</f>
        <v>2478.0269570793207</v>
      </c>
      <c r="F11" s="421"/>
      <c r="G11" s="240">
        <f t="shared" si="0"/>
        <v>0</v>
      </c>
      <c r="H11" s="242">
        <f t="shared" si="1"/>
        <v>0</v>
      </c>
    </row>
    <row r="12" spans="1:11" s="243" customFormat="1" ht="24.95" customHeight="1">
      <c r="A12" s="424">
        <v>6</v>
      </c>
      <c r="B12" s="425" t="s">
        <v>387</v>
      </c>
      <c r="C12" s="239">
        <v>2478.0269570793207</v>
      </c>
      <c r="D12" s="421"/>
      <c r="E12" s="241">
        <f>'6'!D153</f>
        <v>2478.0269570793207</v>
      </c>
      <c r="F12" s="421"/>
      <c r="G12" s="240">
        <f t="shared" si="0"/>
        <v>0</v>
      </c>
      <c r="H12" s="242">
        <f t="shared" si="1"/>
        <v>0</v>
      </c>
    </row>
    <row r="13" spans="1:11" s="243" customFormat="1" ht="24.95" customHeight="1">
      <c r="A13" s="424">
        <v>7</v>
      </c>
      <c r="B13" s="425" t="s">
        <v>387</v>
      </c>
      <c r="C13" s="239">
        <v>2521.2135642018443</v>
      </c>
      <c r="D13" s="421"/>
      <c r="E13" s="241">
        <f>'7'!D153</f>
        <v>2521.2135642018443</v>
      </c>
      <c r="F13" s="421"/>
      <c r="G13" s="240">
        <f t="shared" si="0"/>
        <v>0</v>
      </c>
      <c r="H13" s="242">
        <f t="shared" si="1"/>
        <v>0</v>
      </c>
    </row>
    <row r="14" spans="1:11" s="243" customFormat="1" ht="24.95" customHeight="1">
      <c r="A14" s="424">
        <v>8</v>
      </c>
      <c r="B14" s="425" t="s">
        <v>387</v>
      </c>
      <c r="C14" s="239">
        <v>2550.8276996062973</v>
      </c>
      <c r="D14" s="421"/>
      <c r="E14" s="241">
        <f>'8'!D153</f>
        <v>2550.8276996062973</v>
      </c>
      <c r="F14" s="421"/>
      <c r="G14" s="240">
        <f t="shared" si="0"/>
        <v>0</v>
      </c>
      <c r="H14" s="242">
        <f t="shared" si="1"/>
        <v>0</v>
      </c>
    </row>
    <row r="15" spans="1:11" s="243" customFormat="1" ht="24.95" customHeight="1">
      <c r="A15" s="424">
        <v>9</v>
      </c>
      <c r="B15" s="425" t="s">
        <v>2</v>
      </c>
      <c r="C15" s="239">
        <v>4178.1255809820586</v>
      </c>
      <c r="D15" s="421"/>
      <c r="E15" s="241">
        <f>'9'!D153</f>
        <v>4178.1255809820586</v>
      </c>
      <c r="F15" s="421"/>
      <c r="G15" s="240">
        <f t="shared" si="0"/>
        <v>0</v>
      </c>
      <c r="H15" s="242">
        <f t="shared" si="1"/>
        <v>0</v>
      </c>
    </row>
    <row r="16" spans="1:11" s="243" customFormat="1" ht="24.95" customHeight="1">
      <c r="A16" s="424">
        <v>10</v>
      </c>
      <c r="B16" s="425" t="s">
        <v>2</v>
      </c>
      <c r="C16" s="239">
        <v>4202.0981128385574</v>
      </c>
      <c r="D16" s="421"/>
      <c r="E16" s="241">
        <f>'10.'!D153</f>
        <v>4202.0981128385574</v>
      </c>
      <c r="F16" s="421"/>
      <c r="G16" s="240">
        <f t="shared" si="0"/>
        <v>0</v>
      </c>
      <c r="H16" s="242">
        <f t="shared" si="1"/>
        <v>0</v>
      </c>
    </row>
    <row r="17" spans="1:11" s="243" customFormat="1" ht="24.95" customHeight="1">
      <c r="A17" s="424">
        <v>11</v>
      </c>
      <c r="B17" s="425" t="s">
        <v>2</v>
      </c>
      <c r="C17" s="239">
        <v>4250.9109856176747</v>
      </c>
      <c r="D17" s="421"/>
      <c r="E17" s="241">
        <f>'11.'!D153</f>
        <v>4250.9109856176747</v>
      </c>
      <c r="F17" s="421"/>
      <c r="G17" s="240">
        <f t="shared" si="0"/>
        <v>0</v>
      </c>
      <c r="H17" s="242">
        <f t="shared" si="1"/>
        <v>0</v>
      </c>
    </row>
    <row r="18" spans="1:11" s="243" customFormat="1" ht="24.95" customHeight="1">
      <c r="A18" s="424">
        <v>12</v>
      </c>
      <c r="B18" s="425" t="s">
        <v>2</v>
      </c>
      <c r="C18" s="239">
        <v>4300.8467494888237</v>
      </c>
      <c r="D18" s="421"/>
      <c r="E18" s="241">
        <f>'12.'!D153</f>
        <v>4300.8467494888237</v>
      </c>
      <c r="F18" s="421"/>
      <c r="G18" s="240">
        <f t="shared" si="0"/>
        <v>0</v>
      </c>
      <c r="H18" s="242">
        <f t="shared" si="1"/>
        <v>0</v>
      </c>
    </row>
    <row r="19" spans="1:11" s="243" customFormat="1" ht="24.95" customHeight="1">
      <c r="A19" s="424">
        <v>13</v>
      </c>
      <c r="B19" s="425" t="s">
        <v>568</v>
      </c>
      <c r="C19" s="239">
        <v>2979.0193713450426</v>
      </c>
      <c r="D19" s="421"/>
      <c r="E19" s="241">
        <f>'13.'!D153</f>
        <v>2979.0193713450426</v>
      </c>
      <c r="F19" s="421"/>
      <c r="G19" s="240">
        <f t="shared" si="0"/>
        <v>0</v>
      </c>
      <c r="H19" s="242">
        <f t="shared" si="1"/>
        <v>0</v>
      </c>
    </row>
    <row r="20" spans="1:11" s="243" customFormat="1" ht="24.95" customHeight="1">
      <c r="A20" s="424">
        <v>14</v>
      </c>
      <c r="B20" s="425" t="s">
        <v>568</v>
      </c>
      <c r="C20" s="239">
        <v>2996.1009309146448</v>
      </c>
      <c r="D20" s="421"/>
      <c r="E20" s="241">
        <f>'14.'!D153</f>
        <v>2996.1009309146448</v>
      </c>
      <c r="F20" s="421"/>
      <c r="G20" s="240">
        <f t="shared" si="0"/>
        <v>0</v>
      </c>
      <c r="H20" s="242">
        <f t="shared" si="1"/>
        <v>0</v>
      </c>
    </row>
    <row r="21" spans="1:11" s="243" customFormat="1" ht="24.95" customHeight="1">
      <c r="A21" s="424">
        <v>15</v>
      </c>
      <c r="B21" s="425" t="s">
        <v>568</v>
      </c>
      <c r="C21" s="239">
        <v>3030.9210372306243</v>
      </c>
      <c r="D21" s="421"/>
      <c r="E21" s="241">
        <f>'15.'!D153</f>
        <v>3030.9210372306243</v>
      </c>
      <c r="F21" s="421"/>
      <c r="G21" s="240">
        <f t="shared" si="0"/>
        <v>0</v>
      </c>
      <c r="H21" s="242">
        <f t="shared" si="1"/>
        <v>0</v>
      </c>
    </row>
    <row r="22" spans="1:11" s="243" customFormat="1" ht="24.95" customHeight="1">
      <c r="A22" s="424">
        <v>16</v>
      </c>
      <c r="B22" s="425" t="s">
        <v>568</v>
      </c>
      <c r="C22" s="239">
        <v>3066.5278253173951</v>
      </c>
      <c r="D22" s="421"/>
      <c r="E22" s="241">
        <f>'16.'!D153</f>
        <v>3066.5278253173951</v>
      </c>
      <c r="F22" s="421"/>
      <c r="G22" s="240">
        <f t="shared" si="0"/>
        <v>0</v>
      </c>
      <c r="H22" s="242">
        <f t="shared" si="1"/>
        <v>0</v>
      </c>
    </row>
    <row r="23" spans="1:11" s="243" customFormat="1" ht="24.95" customHeight="1">
      <c r="A23" s="424">
        <v>17</v>
      </c>
      <c r="B23" s="426" t="s">
        <v>569</v>
      </c>
      <c r="C23" s="239">
        <v>5815.0638051850947</v>
      </c>
      <c r="D23" s="421"/>
      <c r="E23" s="241">
        <f>'17'!D152</f>
        <v>5502.3333256460392</v>
      </c>
      <c r="F23" s="421"/>
      <c r="G23" s="427">
        <f t="shared" si="0"/>
        <v>-312.73047953905552</v>
      </c>
      <c r="H23" s="428">
        <f t="shared" si="1"/>
        <v>-5.3779371992480063E-2</v>
      </c>
    </row>
    <row r="24" spans="1:11" s="243" customFormat="1" ht="24.95" customHeight="1">
      <c r="A24" s="424">
        <v>18</v>
      </c>
      <c r="B24" s="426" t="s">
        <v>570</v>
      </c>
      <c r="C24" s="239">
        <v>4672.818455788949</v>
      </c>
      <c r="D24" s="421"/>
      <c r="E24" s="241">
        <f>'18'!D152</f>
        <v>4363.6665417037966</v>
      </c>
      <c r="F24" s="421"/>
      <c r="G24" s="427">
        <f t="shared" si="0"/>
        <v>-309.15191408515238</v>
      </c>
      <c r="H24" s="428">
        <f t="shared" si="1"/>
        <v>-6.6159624434404818E-2</v>
      </c>
    </row>
    <row r="25" spans="1:11" s="243" customFormat="1" ht="24.95" customHeight="1">
      <c r="A25" s="424">
        <v>19</v>
      </c>
      <c r="B25" s="426" t="s">
        <v>571</v>
      </c>
      <c r="C25" s="239">
        <v>4750.0656535221124</v>
      </c>
      <c r="D25" s="421"/>
      <c r="E25" s="241">
        <f>'19'!D152</f>
        <v>4439.2085673765378</v>
      </c>
      <c r="F25" s="421"/>
      <c r="G25" s="427">
        <f t="shared" si="0"/>
        <v>-310.85708614557461</v>
      </c>
      <c r="H25" s="428">
        <f t="shared" si="1"/>
        <v>-6.5442692547855175E-2</v>
      </c>
    </row>
    <row r="26" spans="1:11" s="243" customFormat="1" ht="24.95" customHeight="1">
      <c r="A26" s="424">
        <v>20</v>
      </c>
      <c r="B26" s="426" t="s">
        <v>571</v>
      </c>
      <c r="C26" s="239">
        <v>4777.3338746747786</v>
      </c>
      <c r="D26" s="421"/>
      <c r="E26" s="241">
        <f>'20'!D152</f>
        <v>4464.6816320844655</v>
      </c>
      <c r="F26" s="421"/>
      <c r="G26" s="427">
        <f t="shared" si="0"/>
        <v>-312.65224259031311</v>
      </c>
      <c r="H26" s="428">
        <f t="shared" si="1"/>
        <v>-6.5444921956935076E-2</v>
      </c>
    </row>
    <row r="27" spans="1:11" s="243" customFormat="1" ht="24.95" customHeight="1">
      <c r="A27" s="424">
        <v>21</v>
      </c>
      <c r="B27" s="426" t="s">
        <v>571</v>
      </c>
      <c r="C27" s="239">
        <v>4832.8274737596366</v>
      </c>
      <c r="D27" s="421"/>
      <c r="E27" s="241">
        <f>'21'!D152</f>
        <v>4516.5442113592671</v>
      </c>
      <c r="F27" s="421"/>
      <c r="G27" s="427">
        <f t="shared" si="0"/>
        <v>-316.28326240036949</v>
      </c>
      <c r="H27" s="428">
        <f t="shared" si="1"/>
        <v>-6.5444765847252784E-2</v>
      </c>
    </row>
    <row r="28" spans="1:11" s="243" customFormat="1" ht="24.95" customHeight="1">
      <c r="A28" s="424">
        <v>22</v>
      </c>
      <c r="B28" s="426" t="s">
        <v>571</v>
      </c>
      <c r="C28" s="239">
        <v>4889.5902790129603</v>
      </c>
      <c r="D28" s="421"/>
      <c r="E28" s="241">
        <f>'22'!D152</f>
        <v>4569.5921880929382</v>
      </c>
      <c r="F28" s="421"/>
      <c r="G28" s="427">
        <f t="shared" si="0"/>
        <v>-319.99809092002215</v>
      </c>
      <c r="H28" s="428">
        <f t="shared" si="1"/>
        <v>-6.544476585155079E-2</v>
      </c>
    </row>
    <row r="29" spans="1:11" s="243" customFormat="1" ht="24.95" customHeight="1">
      <c r="A29" s="424">
        <v>23</v>
      </c>
      <c r="B29" s="425" t="s">
        <v>572</v>
      </c>
      <c r="C29" s="239">
        <v>3262.9150519669515</v>
      </c>
      <c r="D29" s="421"/>
      <c r="E29" s="241">
        <f>'23.'!D153</f>
        <v>3262.9150519669515</v>
      </c>
      <c r="F29" s="421"/>
      <c r="G29" s="240">
        <f t="shared" si="0"/>
        <v>0</v>
      </c>
      <c r="H29" s="242">
        <f t="shared" si="1"/>
        <v>0</v>
      </c>
    </row>
    <row r="30" spans="1:11" s="243" customFormat="1" ht="24.95" customHeight="1">
      <c r="A30" s="424">
        <v>24</v>
      </c>
      <c r="B30" s="425" t="s">
        <v>573</v>
      </c>
      <c r="C30" s="239">
        <v>4713.3423195249097</v>
      </c>
      <c r="D30" s="421"/>
      <c r="E30" s="241">
        <f>'24'!D153</f>
        <v>4713.3423195249097</v>
      </c>
      <c r="F30" s="421"/>
      <c r="G30" s="240">
        <f t="shared" si="0"/>
        <v>0</v>
      </c>
      <c r="H30" s="242">
        <f t="shared" si="1"/>
        <v>0</v>
      </c>
    </row>
    <row r="31" spans="1:11" s="243" customFormat="1" ht="24.95" customHeight="1">
      <c r="A31" s="424">
        <v>25</v>
      </c>
      <c r="B31" s="425" t="s">
        <v>574</v>
      </c>
      <c r="C31" s="239">
        <v>5071.2343972829458</v>
      </c>
      <c r="D31" s="421"/>
      <c r="E31" s="241">
        <f>'25'!D153</f>
        <v>5071.2343972829458</v>
      </c>
      <c r="F31" s="421"/>
      <c r="G31" s="240">
        <f t="shared" si="0"/>
        <v>0</v>
      </c>
      <c r="H31" s="242">
        <f t="shared" si="1"/>
        <v>0</v>
      </c>
    </row>
    <row r="32" spans="1:11" ht="24.95" customHeight="1">
      <c r="A32" s="342"/>
      <c r="B32" s="343"/>
      <c r="C32" s="344"/>
      <c r="D32" s="344"/>
      <c r="E32" s="344"/>
      <c r="F32" s="341"/>
      <c r="G32" s="453"/>
      <c r="H32" s="453"/>
      <c r="I32" s="344"/>
      <c r="J32" s="345"/>
      <c r="K32" s="342"/>
    </row>
    <row r="33" spans="1:13">
      <c r="A33" s="454" t="s">
        <v>566</v>
      </c>
      <c r="B33" s="454"/>
    </row>
    <row r="34" spans="1:13">
      <c r="A34" s="452" t="s">
        <v>640</v>
      </c>
      <c r="B34" s="452"/>
      <c r="C34" s="452"/>
    </row>
    <row r="35" spans="1:13">
      <c r="A35" s="452"/>
      <c r="B35" s="452"/>
      <c r="C35" s="452"/>
    </row>
    <row r="36" spans="1:13">
      <c r="A36" s="452"/>
      <c r="B36" s="452"/>
      <c r="C36" s="452"/>
      <c r="M36" s="246">
        <v>2.8000000000000001E-2</v>
      </c>
    </row>
    <row r="37" spans="1:13">
      <c r="A37" s="452"/>
      <c r="B37" s="452"/>
      <c r="C37" s="452"/>
      <c r="M37" s="247">
        <v>1.4999999999999999E-2</v>
      </c>
    </row>
  </sheetData>
  <mergeCells count="7">
    <mergeCell ref="A34:C37"/>
    <mergeCell ref="G32:H32"/>
    <mergeCell ref="A33:B33"/>
    <mergeCell ref="C2:K2"/>
    <mergeCell ref="C3:K3"/>
    <mergeCell ref="B5:B6"/>
    <mergeCell ref="G5:H6"/>
  </mergeCells>
  <printOptions horizontalCentered="1"/>
  <pageMargins left="0" right="0" top="2.0472440944881889" bottom="0.98425196850393704" header="0.51181102362204722" footer="0.51181102362204722"/>
  <pageSetup paperSize="9" scale="7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E229"/>
  <sheetViews>
    <sheetView showGridLines="0" view="pageBreakPreview" zoomScale="75" zoomScaleSheetLayoutView="75" workbookViewId="0">
      <selection activeCell="E140" sqref="A1:E140"/>
    </sheetView>
  </sheetViews>
  <sheetFormatPr defaultRowHeight="15"/>
  <cols>
    <col min="1" max="1" width="26.7109375" style="61" customWidth="1"/>
    <col min="2" max="3" width="10.85546875" style="61" customWidth="1"/>
    <col min="4" max="4" width="15.28515625" style="61" customWidth="1"/>
    <col min="5" max="5" width="14.140625" style="61" customWidth="1"/>
    <col min="6" max="256" width="9.140625" style="61"/>
    <col min="257" max="257" width="26.7109375" style="61" customWidth="1"/>
    <col min="258" max="259" width="10.85546875" style="61" customWidth="1"/>
    <col min="260" max="260" width="15.28515625" style="61" customWidth="1"/>
    <col min="261" max="261" width="14.140625" style="61" customWidth="1"/>
    <col min="262" max="512" width="9.140625" style="61"/>
    <col min="513" max="513" width="26.7109375" style="61" customWidth="1"/>
    <col min="514" max="515" width="10.85546875" style="61" customWidth="1"/>
    <col min="516" max="516" width="15.28515625" style="61" customWidth="1"/>
    <col min="517" max="517" width="14.140625" style="61" customWidth="1"/>
    <col min="518" max="768" width="9.140625" style="61"/>
    <col min="769" max="769" width="26.7109375" style="61" customWidth="1"/>
    <col min="770" max="771" width="10.85546875" style="61" customWidth="1"/>
    <col min="772" max="772" width="15.28515625" style="61" customWidth="1"/>
    <col min="773" max="773" width="14.140625" style="61" customWidth="1"/>
    <col min="774" max="1024" width="9.140625" style="61"/>
    <col min="1025" max="1025" width="26.7109375" style="61" customWidth="1"/>
    <col min="1026" max="1027" width="10.85546875" style="61" customWidth="1"/>
    <col min="1028" max="1028" width="15.28515625" style="61" customWidth="1"/>
    <col min="1029" max="1029" width="14.140625" style="61" customWidth="1"/>
    <col min="1030" max="1280" width="9.140625" style="61"/>
    <col min="1281" max="1281" width="26.7109375" style="61" customWidth="1"/>
    <col min="1282" max="1283" width="10.85546875" style="61" customWidth="1"/>
    <col min="1284" max="1284" width="15.28515625" style="61" customWidth="1"/>
    <col min="1285" max="1285" width="14.140625" style="61" customWidth="1"/>
    <col min="1286" max="1536" width="9.140625" style="61"/>
    <col min="1537" max="1537" width="26.7109375" style="61" customWidth="1"/>
    <col min="1538" max="1539" width="10.85546875" style="61" customWidth="1"/>
    <col min="1540" max="1540" width="15.28515625" style="61" customWidth="1"/>
    <col min="1541" max="1541" width="14.140625" style="61" customWidth="1"/>
    <col min="1542" max="1792" width="9.140625" style="61"/>
    <col min="1793" max="1793" width="26.7109375" style="61" customWidth="1"/>
    <col min="1794" max="1795" width="10.85546875" style="61" customWidth="1"/>
    <col min="1796" max="1796" width="15.28515625" style="61" customWidth="1"/>
    <col min="1797" max="1797" width="14.140625" style="61" customWidth="1"/>
    <col min="1798" max="2048" width="9.140625" style="61"/>
    <col min="2049" max="2049" width="26.7109375" style="61" customWidth="1"/>
    <col min="2050" max="2051" width="10.85546875" style="61" customWidth="1"/>
    <col min="2052" max="2052" width="15.28515625" style="61" customWidth="1"/>
    <col min="2053" max="2053" width="14.140625" style="61" customWidth="1"/>
    <col min="2054" max="2304" width="9.140625" style="61"/>
    <col min="2305" max="2305" width="26.7109375" style="61" customWidth="1"/>
    <col min="2306" max="2307" width="10.85546875" style="61" customWidth="1"/>
    <col min="2308" max="2308" width="15.28515625" style="61" customWidth="1"/>
    <col min="2309" max="2309" width="14.140625" style="61" customWidth="1"/>
    <col min="2310" max="2560" width="9.140625" style="61"/>
    <col min="2561" max="2561" width="26.7109375" style="61" customWidth="1"/>
    <col min="2562" max="2563" width="10.85546875" style="61" customWidth="1"/>
    <col min="2564" max="2564" width="15.28515625" style="61" customWidth="1"/>
    <col min="2565" max="2565" width="14.140625" style="61" customWidth="1"/>
    <col min="2566" max="2816" width="9.140625" style="61"/>
    <col min="2817" max="2817" width="26.7109375" style="61" customWidth="1"/>
    <col min="2818" max="2819" width="10.85546875" style="61" customWidth="1"/>
    <col min="2820" max="2820" width="15.28515625" style="61" customWidth="1"/>
    <col min="2821" max="2821" width="14.140625" style="61" customWidth="1"/>
    <col min="2822" max="3072" width="9.140625" style="61"/>
    <col min="3073" max="3073" width="26.7109375" style="61" customWidth="1"/>
    <col min="3074" max="3075" width="10.85546875" style="61" customWidth="1"/>
    <col min="3076" max="3076" width="15.28515625" style="61" customWidth="1"/>
    <col min="3077" max="3077" width="14.140625" style="61" customWidth="1"/>
    <col min="3078" max="3328" width="9.140625" style="61"/>
    <col min="3329" max="3329" width="26.7109375" style="61" customWidth="1"/>
    <col min="3330" max="3331" width="10.85546875" style="61" customWidth="1"/>
    <col min="3332" max="3332" width="15.28515625" style="61" customWidth="1"/>
    <col min="3333" max="3333" width="14.140625" style="61" customWidth="1"/>
    <col min="3334" max="3584" width="9.140625" style="61"/>
    <col min="3585" max="3585" width="26.7109375" style="61" customWidth="1"/>
    <col min="3586" max="3587" width="10.85546875" style="61" customWidth="1"/>
    <col min="3588" max="3588" width="15.28515625" style="61" customWidth="1"/>
    <col min="3589" max="3589" width="14.140625" style="61" customWidth="1"/>
    <col min="3590" max="3840" width="9.140625" style="61"/>
    <col min="3841" max="3841" width="26.7109375" style="61" customWidth="1"/>
    <col min="3842" max="3843" width="10.85546875" style="61" customWidth="1"/>
    <col min="3844" max="3844" width="15.28515625" style="61" customWidth="1"/>
    <col min="3845" max="3845" width="14.140625" style="61" customWidth="1"/>
    <col min="3846" max="4096" width="9.140625" style="61"/>
    <col min="4097" max="4097" width="26.7109375" style="61" customWidth="1"/>
    <col min="4098" max="4099" width="10.85546875" style="61" customWidth="1"/>
    <col min="4100" max="4100" width="15.28515625" style="61" customWidth="1"/>
    <col min="4101" max="4101" width="14.140625" style="61" customWidth="1"/>
    <col min="4102" max="4352" width="9.140625" style="61"/>
    <col min="4353" max="4353" width="26.7109375" style="61" customWidth="1"/>
    <col min="4354" max="4355" width="10.85546875" style="61" customWidth="1"/>
    <col min="4356" max="4356" width="15.28515625" style="61" customWidth="1"/>
    <col min="4357" max="4357" width="14.140625" style="61" customWidth="1"/>
    <col min="4358" max="4608" width="9.140625" style="61"/>
    <col min="4609" max="4609" width="26.7109375" style="61" customWidth="1"/>
    <col min="4610" max="4611" width="10.85546875" style="61" customWidth="1"/>
    <col min="4612" max="4612" width="15.28515625" style="61" customWidth="1"/>
    <col min="4613" max="4613" width="14.140625" style="61" customWidth="1"/>
    <col min="4614" max="4864" width="9.140625" style="61"/>
    <col min="4865" max="4865" width="26.7109375" style="61" customWidth="1"/>
    <col min="4866" max="4867" width="10.85546875" style="61" customWidth="1"/>
    <col min="4868" max="4868" width="15.28515625" style="61" customWidth="1"/>
    <col min="4869" max="4869" width="14.140625" style="61" customWidth="1"/>
    <col min="4870" max="5120" width="9.140625" style="61"/>
    <col min="5121" max="5121" width="26.7109375" style="61" customWidth="1"/>
    <col min="5122" max="5123" width="10.85546875" style="61" customWidth="1"/>
    <col min="5124" max="5124" width="15.28515625" style="61" customWidth="1"/>
    <col min="5125" max="5125" width="14.140625" style="61" customWidth="1"/>
    <col min="5126" max="5376" width="9.140625" style="61"/>
    <col min="5377" max="5377" width="26.7109375" style="61" customWidth="1"/>
    <col min="5378" max="5379" width="10.85546875" style="61" customWidth="1"/>
    <col min="5380" max="5380" width="15.28515625" style="61" customWidth="1"/>
    <col min="5381" max="5381" width="14.140625" style="61" customWidth="1"/>
    <col min="5382" max="5632" width="9.140625" style="61"/>
    <col min="5633" max="5633" width="26.7109375" style="61" customWidth="1"/>
    <col min="5634" max="5635" width="10.85546875" style="61" customWidth="1"/>
    <col min="5636" max="5636" width="15.28515625" style="61" customWidth="1"/>
    <col min="5637" max="5637" width="14.140625" style="61" customWidth="1"/>
    <col min="5638" max="5888" width="9.140625" style="61"/>
    <col min="5889" max="5889" width="26.7109375" style="61" customWidth="1"/>
    <col min="5890" max="5891" width="10.85546875" style="61" customWidth="1"/>
    <col min="5892" max="5892" width="15.28515625" style="61" customWidth="1"/>
    <col min="5893" max="5893" width="14.140625" style="61" customWidth="1"/>
    <col min="5894" max="6144" width="9.140625" style="61"/>
    <col min="6145" max="6145" width="26.7109375" style="61" customWidth="1"/>
    <col min="6146" max="6147" width="10.85546875" style="61" customWidth="1"/>
    <col min="6148" max="6148" width="15.28515625" style="61" customWidth="1"/>
    <col min="6149" max="6149" width="14.140625" style="61" customWidth="1"/>
    <col min="6150" max="6400" width="9.140625" style="61"/>
    <col min="6401" max="6401" width="26.7109375" style="61" customWidth="1"/>
    <col min="6402" max="6403" width="10.85546875" style="61" customWidth="1"/>
    <col min="6404" max="6404" width="15.28515625" style="61" customWidth="1"/>
    <col min="6405" max="6405" width="14.140625" style="61" customWidth="1"/>
    <col min="6406" max="6656" width="9.140625" style="61"/>
    <col min="6657" max="6657" width="26.7109375" style="61" customWidth="1"/>
    <col min="6658" max="6659" width="10.85546875" style="61" customWidth="1"/>
    <col min="6660" max="6660" width="15.28515625" style="61" customWidth="1"/>
    <col min="6661" max="6661" width="14.140625" style="61" customWidth="1"/>
    <col min="6662" max="6912" width="9.140625" style="61"/>
    <col min="6913" max="6913" width="26.7109375" style="61" customWidth="1"/>
    <col min="6914" max="6915" width="10.85546875" style="61" customWidth="1"/>
    <col min="6916" max="6916" width="15.28515625" style="61" customWidth="1"/>
    <col min="6917" max="6917" width="14.140625" style="61" customWidth="1"/>
    <col min="6918" max="7168" width="9.140625" style="61"/>
    <col min="7169" max="7169" width="26.7109375" style="61" customWidth="1"/>
    <col min="7170" max="7171" width="10.85546875" style="61" customWidth="1"/>
    <col min="7172" max="7172" width="15.28515625" style="61" customWidth="1"/>
    <col min="7173" max="7173" width="14.140625" style="61" customWidth="1"/>
    <col min="7174" max="7424" width="9.140625" style="61"/>
    <col min="7425" max="7425" width="26.7109375" style="61" customWidth="1"/>
    <col min="7426" max="7427" width="10.85546875" style="61" customWidth="1"/>
    <col min="7428" max="7428" width="15.28515625" style="61" customWidth="1"/>
    <col min="7429" max="7429" width="14.140625" style="61" customWidth="1"/>
    <col min="7430" max="7680" width="9.140625" style="61"/>
    <col min="7681" max="7681" width="26.7109375" style="61" customWidth="1"/>
    <col min="7682" max="7683" width="10.85546875" style="61" customWidth="1"/>
    <col min="7684" max="7684" width="15.28515625" style="61" customWidth="1"/>
    <col min="7685" max="7685" width="14.140625" style="61" customWidth="1"/>
    <col min="7686" max="7936" width="9.140625" style="61"/>
    <col min="7937" max="7937" width="26.7109375" style="61" customWidth="1"/>
    <col min="7938" max="7939" width="10.85546875" style="61" customWidth="1"/>
    <col min="7940" max="7940" width="15.28515625" style="61" customWidth="1"/>
    <col min="7941" max="7941" width="14.140625" style="61" customWidth="1"/>
    <col min="7942" max="8192" width="9.140625" style="61"/>
    <col min="8193" max="8193" width="26.7109375" style="61" customWidth="1"/>
    <col min="8194" max="8195" width="10.85546875" style="61" customWidth="1"/>
    <col min="8196" max="8196" width="15.28515625" style="61" customWidth="1"/>
    <col min="8197" max="8197" width="14.140625" style="61" customWidth="1"/>
    <col min="8198" max="8448" width="9.140625" style="61"/>
    <col min="8449" max="8449" width="26.7109375" style="61" customWidth="1"/>
    <col min="8450" max="8451" width="10.85546875" style="61" customWidth="1"/>
    <col min="8452" max="8452" width="15.28515625" style="61" customWidth="1"/>
    <col min="8453" max="8453" width="14.140625" style="61" customWidth="1"/>
    <col min="8454" max="8704" width="9.140625" style="61"/>
    <col min="8705" max="8705" width="26.7109375" style="61" customWidth="1"/>
    <col min="8706" max="8707" width="10.85546875" style="61" customWidth="1"/>
    <col min="8708" max="8708" width="15.28515625" style="61" customWidth="1"/>
    <col min="8709" max="8709" width="14.140625" style="61" customWidth="1"/>
    <col min="8710" max="8960" width="9.140625" style="61"/>
    <col min="8961" max="8961" width="26.7109375" style="61" customWidth="1"/>
    <col min="8962" max="8963" width="10.85546875" style="61" customWidth="1"/>
    <col min="8964" max="8964" width="15.28515625" style="61" customWidth="1"/>
    <col min="8965" max="8965" width="14.140625" style="61" customWidth="1"/>
    <col min="8966" max="9216" width="9.140625" style="61"/>
    <col min="9217" max="9217" width="26.7109375" style="61" customWidth="1"/>
    <col min="9218" max="9219" width="10.85546875" style="61" customWidth="1"/>
    <col min="9220" max="9220" width="15.28515625" style="61" customWidth="1"/>
    <col min="9221" max="9221" width="14.140625" style="61" customWidth="1"/>
    <col min="9222" max="9472" width="9.140625" style="61"/>
    <col min="9473" max="9473" width="26.7109375" style="61" customWidth="1"/>
    <col min="9474" max="9475" width="10.85546875" style="61" customWidth="1"/>
    <col min="9476" max="9476" width="15.28515625" style="61" customWidth="1"/>
    <col min="9477" max="9477" width="14.140625" style="61" customWidth="1"/>
    <col min="9478" max="9728" width="9.140625" style="61"/>
    <col min="9729" max="9729" width="26.7109375" style="61" customWidth="1"/>
    <col min="9730" max="9731" width="10.85546875" style="61" customWidth="1"/>
    <col min="9732" max="9732" width="15.28515625" style="61" customWidth="1"/>
    <col min="9733" max="9733" width="14.140625" style="61" customWidth="1"/>
    <col min="9734" max="9984" width="9.140625" style="61"/>
    <col min="9985" max="9985" width="26.7109375" style="61" customWidth="1"/>
    <col min="9986" max="9987" width="10.85546875" style="61" customWidth="1"/>
    <col min="9988" max="9988" width="15.28515625" style="61" customWidth="1"/>
    <col min="9989" max="9989" width="14.140625" style="61" customWidth="1"/>
    <col min="9990" max="10240" width="9.140625" style="61"/>
    <col min="10241" max="10241" width="26.7109375" style="61" customWidth="1"/>
    <col min="10242" max="10243" width="10.85546875" style="61" customWidth="1"/>
    <col min="10244" max="10244" width="15.28515625" style="61" customWidth="1"/>
    <col min="10245" max="10245" width="14.140625" style="61" customWidth="1"/>
    <col min="10246" max="10496" width="9.140625" style="61"/>
    <col min="10497" max="10497" width="26.7109375" style="61" customWidth="1"/>
    <col min="10498" max="10499" width="10.85546875" style="61" customWidth="1"/>
    <col min="10500" max="10500" width="15.28515625" style="61" customWidth="1"/>
    <col min="10501" max="10501" width="14.140625" style="61" customWidth="1"/>
    <col min="10502" max="10752" width="9.140625" style="61"/>
    <col min="10753" max="10753" width="26.7109375" style="61" customWidth="1"/>
    <col min="10754" max="10755" width="10.85546875" style="61" customWidth="1"/>
    <col min="10756" max="10756" width="15.28515625" style="61" customWidth="1"/>
    <col min="10757" max="10757" width="14.140625" style="61" customWidth="1"/>
    <col min="10758" max="11008" width="9.140625" style="61"/>
    <col min="11009" max="11009" width="26.7109375" style="61" customWidth="1"/>
    <col min="11010" max="11011" width="10.85546875" style="61" customWidth="1"/>
    <col min="11012" max="11012" width="15.28515625" style="61" customWidth="1"/>
    <col min="11013" max="11013" width="14.140625" style="61" customWidth="1"/>
    <col min="11014" max="11264" width="9.140625" style="61"/>
    <col min="11265" max="11265" width="26.7109375" style="61" customWidth="1"/>
    <col min="11266" max="11267" width="10.85546875" style="61" customWidth="1"/>
    <col min="11268" max="11268" width="15.28515625" style="61" customWidth="1"/>
    <col min="11269" max="11269" width="14.140625" style="61" customWidth="1"/>
    <col min="11270" max="11520" width="9.140625" style="61"/>
    <col min="11521" max="11521" width="26.7109375" style="61" customWidth="1"/>
    <col min="11522" max="11523" width="10.85546875" style="61" customWidth="1"/>
    <col min="11524" max="11524" width="15.28515625" style="61" customWidth="1"/>
    <col min="11525" max="11525" width="14.140625" style="61" customWidth="1"/>
    <col min="11526" max="11776" width="9.140625" style="61"/>
    <col min="11777" max="11777" width="26.7109375" style="61" customWidth="1"/>
    <col min="11778" max="11779" width="10.85546875" style="61" customWidth="1"/>
    <col min="11780" max="11780" width="15.28515625" style="61" customWidth="1"/>
    <col min="11781" max="11781" width="14.140625" style="61" customWidth="1"/>
    <col min="11782" max="12032" width="9.140625" style="61"/>
    <col min="12033" max="12033" width="26.7109375" style="61" customWidth="1"/>
    <col min="12034" max="12035" width="10.85546875" style="61" customWidth="1"/>
    <col min="12036" max="12036" width="15.28515625" style="61" customWidth="1"/>
    <col min="12037" max="12037" width="14.140625" style="61" customWidth="1"/>
    <col min="12038" max="12288" width="9.140625" style="61"/>
    <col min="12289" max="12289" width="26.7109375" style="61" customWidth="1"/>
    <col min="12290" max="12291" width="10.85546875" style="61" customWidth="1"/>
    <col min="12292" max="12292" width="15.28515625" style="61" customWidth="1"/>
    <col min="12293" max="12293" width="14.140625" style="61" customWidth="1"/>
    <col min="12294" max="12544" width="9.140625" style="61"/>
    <col min="12545" max="12545" width="26.7109375" style="61" customWidth="1"/>
    <col min="12546" max="12547" width="10.85546875" style="61" customWidth="1"/>
    <col min="12548" max="12548" width="15.28515625" style="61" customWidth="1"/>
    <col min="12549" max="12549" width="14.140625" style="61" customWidth="1"/>
    <col min="12550" max="12800" width="9.140625" style="61"/>
    <col min="12801" max="12801" width="26.7109375" style="61" customWidth="1"/>
    <col min="12802" max="12803" width="10.85546875" style="61" customWidth="1"/>
    <col min="12804" max="12804" width="15.28515625" style="61" customWidth="1"/>
    <col min="12805" max="12805" width="14.140625" style="61" customWidth="1"/>
    <col min="12806" max="13056" width="9.140625" style="61"/>
    <col min="13057" max="13057" width="26.7109375" style="61" customWidth="1"/>
    <col min="13058" max="13059" width="10.85546875" style="61" customWidth="1"/>
    <col min="13060" max="13060" width="15.28515625" style="61" customWidth="1"/>
    <col min="13061" max="13061" width="14.140625" style="61" customWidth="1"/>
    <col min="13062" max="13312" width="9.140625" style="61"/>
    <col min="13313" max="13313" width="26.7109375" style="61" customWidth="1"/>
    <col min="13314" max="13315" width="10.85546875" style="61" customWidth="1"/>
    <col min="13316" max="13316" width="15.28515625" style="61" customWidth="1"/>
    <col min="13317" max="13317" width="14.140625" style="61" customWidth="1"/>
    <col min="13318" max="13568" width="9.140625" style="61"/>
    <col min="13569" max="13569" width="26.7109375" style="61" customWidth="1"/>
    <col min="13570" max="13571" width="10.85546875" style="61" customWidth="1"/>
    <col min="13572" max="13572" width="15.28515625" style="61" customWidth="1"/>
    <col min="13573" max="13573" width="14.140625" style="61" customWidth="1"/>
    <col min="13574" max="13824" width="9.140625" style="61"/>
    <col min="13825" max="13825" width="26.7109375" style="61" customWidth="1"/>
    <col min="13826" max="13827" width="10.85546875" style="61" customWidth="1"/>
    <col min="13828" max="13828" width="15.28515625" style="61" customWidth="1"/>
    <col min="13829" max="13829" width="14.140625" style="61" customWidth="1"/>
    <col min="13830" max="14080" width="9.140625" style="61"/>
    <col min="14081" max="14081" width="26.7109375" style="61" customWidth="1"/>
    <col min="14082" max="14083" width="10.85546875" style="61" customWidth="1"/>
    <col min="14084" max="14084" width="15.28515625" style="61" customWidth="1"/>
    <col min="14085" max="14085" width="14.140625" style="61" customWidth="1"/>
    <col min="14086" max="14336" width="9.140625" style="61"/>
    <col min="14337" max="14337" width="26.7109375" style="61" customWidth="1"/>
    <col min="14338" max="14339" width="10.85546875" style="61" customWidth="1"/>
    <col min="14340" max="14340" width="15.28515625" style="61" customWidth="1"/>
    <col min="14341" max="14341" width="14.140625" style="61" customWidth="1"/>
    <col min="14342" max="14592" width="9.140625" style="61"/>
    <col min="14593" max="14593" width="26.7109375" style="61" customWidth="1"/>
    <col min="14594" max="14595" width="10.85546875" style="61" customWidth="1"/>
    <col min="14596" max="14596" width="15.28515625" style="61" customWidth="1"/>
    <col min="14597" max="14597" width="14.140625" style="61" customWidth="1"/>
    <col min="14598" max="14848" width="9.140625" style="61"/>
    <col min="14849" max="14849" width="26.7109375" style="61" customWidth="1"/>
    <col min="14850" max="14851" width="10.85546875" style="61" customWidth="1"/>
    <col min="14852" max="14852" width="15.28515625" style="61" customWidth="1"/>
    <col min="14853" max="14853" width="14.140625" style="61" customWidth="1"/>
    <col min="14854" max="15104" width="9.140625" style="61"/>
    <col min="15105" max="15105" width="26.7109375" style="61" customWidth="1"/>
    <col min="15106" max="15107" width="10.85546875" style="61" customWidth="1"/>
    <col min="15108" max="15108" width="15.28515625" style="61" customWidth="1"/>
    <col min="15109" max="15109" width="14.140625" style="61" customWidth="1"/>
    <col min="15110" max="15360" width="9.140625" style="61"/>
    <col min="15361" max="15361" width="26.7109375" style="61" customWidth="1"/>
    <col min="15362" max="15363" width="10.85546875" style="61" customWidth="1"/>
    <col min="15364" max="15364" width="15.28515625" style="61" customWidth="1"/>
    <col min="15365" max="15365" width="14.140625" style="61" customWidth="1"/>
    <col min="15366" max="15616" width="9.140625" style="61"/>
    <col min="15617" max="15617" width="26.7109375" style="61" customWidth="1"/>
    <col min="15618" max="15619" width="10.85546875" style="61" customWidth="1"/>
    <col min="15620" max="15620" width="15.28515625" style="61" customWidth="1"/>
    <col min="15621" max="15621" width="14.140625" style="61" customWidth="1"/>
    <col min="15622" max="15872" width="9.140625" style="61"/>
    <col min="15873" max="15873" width="26.7109375" style="61" customWidth="1"/>
    <col min="15874" max="15875" width="10.85546875" style="61" customWidth="1"/>
    <col min="15876" max="15876" width="15.28515625" style="61" customWidth="1"/>
    <col min="15877" max="15877" width="14.140625" style="61" customWidth="1"/>
    <col min="15878" max="16128" width="9.140625" style="61"/>
    <col min="16129" max="16129" width="26.7109375" style="61" customWidth="1"/>
    <col min="16130" max="16131" width="10.85546875" style="61" customWidth="1"/>
    <col min="16132" max="16132" width="15.28515625" style="61" customWidth="1"/>
    <col min="16133" max="16133" width="14.140625" style="61" customWidth="1"/>
    <col min="16134" max="16384" width="9.140625" style="61"/>
  </cols>
  <sheetData>
    <row r="2" spans="1:5">
      <c r="A2" s="521" t="s">
        <v>395</v>
      </c>
      <c r="B2" s="521"/>
      <c r="C2" s="521"/>
      <c r="D2" s="521"/>
      <c r="E2" s="521"/>
    </row>
    <row r="3" spans="1:5" ht="15.75" thickBot="1"/>
    <row r="4" spans="1:5">
      <c r="A4" s="522" t="s">
        <v>396</v>
      </c>
      <c r="B4" s="523"/>
      <c r="C4" s="523"/>
      <c r="D4" s="523"/>
      <c r="E4" s="524"/>
    </row>
    <row r="5" spans="1:5">
      <c r="A5" s="62" t="s">
        <v>397</v>
      </c>
      <c r="B5" s="63" t="s">
        <v>398</v>
      </c>
      <c r="C5" s="63" t="s">
        <v>399</v>
      </c>
      <c r="D5" s="63" t="s">
        <v>400</v>
      </c>
      <c r="E5" s="64" t="s">
        <v>401</v>
      </c>
    </row>
    <row r="6" spans="1:5">
      <c r="A6" s="65" t="s">
        <v>402</v>
      </c>
      <c r="B6" s="66" t="s">
        <v>403</v>
      </c>
      <c r="C6" s="66">
        <v>30</v>
      </c>
      <c r="D6" s="67">
        <v>2.9</v>
      </c>
      <c r="E6" s="68">
        <f>D6*C6</f>
        <v>87</v>
      </c>
    </row>
    <row r="7" spans="1:5" ht="15.75" thickBot="1">
      <c r="A7" s="525" t="s">
        <v>7</v>
      </c>
      <c r="B7" s="526"/>
      <c r="C7" s="526"/>
      <c r="D7" s="526"/>
      <c r="E7" s="69">
        <f>SUM(E6)</f>
        <v>87</v>
      </c>
    </row>
    <row r="8" spans="1:5" ht="15.75" thickBot="1">
      <c r="A8" s="70"/>
      <c r="B8" s="70"/>
      <c r="C8" s="70"/>
      <c r="D8" s="70"/>
      <c r="E8" s="71"/>
    </row>
    <row r="9" spans="1:5">
      <c r="A9" s="72" t="s">
        <v>397</v>
      </c>
      <c r="B9" s="73" t="s">
        <v>398</v>
      </c>
      <c r="C9" s="73" t="s">
        <v>399</v>
      </c>
      <c r="D9" s="73" t="s">
        <v>400</v>
      </c>
      <c r="E9" s="74" t="s">
        <v>401</v>
      </c>
    </row>
    <row r="10" spans="1:5">
      <c r="A10" s="75" t="s">
        <v>404</v>
      </c>
      <c r="B10" s="66" t="str">
        <f>B9</f>
        <v>Unidade</v>
      </c>
      <c r="C10" s="66">
        <v>1</v>
      </c>
      <c r="D10" s="67">
        <v>1322.75</v>
      </c>
      <c r="E10" s="76">
        <f t="shared" ref="E10:E29" si="0">D10*C10</f>
        <v>1322.75</v>
      </c>
    </row>
    <row r="11" spans="1:5">
      <c r="A11" s="75" t="s">
        <v>405</v>
      </c>
      <c r="B11" s="66" t="str">
        <f t="shared" ref="B11:B25" si="1">B10</f>
        <v>Unidade</v>
      </c>
      <c r="C11" s="66">
        <v>1</v>
      </c>
      <c r="D11" s="67">
        <v>373.92</v>
      </c>
      <c r="E11" s="76">
        <f t="shared" si="0"/>
        <v>373.92</v>
      </c>
    </row>
    <row r="12" spans="1:5">
      <c r="A12" s="75" t="s">
        <v>406</v>
      </c>
      <c r="B12" s="66" t="str">
        <f t="shared" si="1"/>
        <v>Unidade</v>
      </c>
      <c r="C12" s="66">
        <v>5</v>
      </c>
      <c r="D12" s="67">
        <v>4</v>
      </c>
      <c r="E12" s="76">
        <f t="shared" si="0"/>
        <v>20</v>
      </c>
    </row>
    <row r="13" spans="1:5">
      <c r="A13" s="75" t="s">
        <v>407</v>
      </c>
      <c r="B13" s="66" t="str">
        <f t="shared" si="1"/>
        <v>Unidade</v>
      </c>
      <c r="C13" s="66">
        <v>5</v>
      </c>
      <c r="D13" s="67">
        <v>14.96</v>
      </c>
      <c r="E13" s="76">
        <f t="shared" si="0"/>
        <v>74.800000000000011</v>
      </c>
    </row>
    <row r="14" spans="1:5">
      <c r="A14" s="75" t="s">
        <v>408</v>
      </c>
      <c r="B14" s="66" t="str">
        <f t="shared" si="1"/>
        <v>Unidade</v>
      </c>
      <c r="C14" s="66">
        <v>1</v>
      </c>
      <c r="D14" s="67">
        <v>107.35</v>
      </c>
      <c r="E14" s="76">
        <f t="shared" si="0"/>
        <v>107.35</v>
      </c>
    </row>
    <row r="15" spans="1:5">
      <c r="A15" s="75" t="s">
        <v>409</v>
      </c>
      <c r="B15" s="66" t="str">
        <f t="shared" si="1"/>
        <v>Unidade</v>
      </c>
      <c r="C15" s="66">
        <v>1</v>
      </c>
      <c r="D15" s="67">
        <v>31.13</v>
      </c>
      <c r="E15" s="76">
        <f t="shared" si="0"/>
        <v>31.13</v>
      </c>
    </row>
    <row r="16" spans="1:5">
      <c r="A16" s="75" t="s">
        <v>410</v>
      </c>
      <c r="B16" s="66" t="str">
        <f t="shared" si="1"/>
        <v>Unidade</v>
      </c>
      <c r="C16" s="66">
        <v>1</v>
      </c>
      <c r="D16" s="67">
        <v>36.799999999999997</v>
      </c>
      <c r="E16" s="76">
        <f t="shared" si="0"/>
        <v>36.799999999999997</v>
      </c>
    </row>
    <row r="17" spans="1:5">
      <c r="A17" s="75" t="s">
        <v>411</v>
      </c>
      <c r="B17" s="66" t="str">
        <f t="shared" si="1"/>
        <v>Unidade</v>
      </c>
      <c r="C17" s="66">
        <v>1</v>
      </c>
      <c r="D17" s="67">
        <v>11.94</v>
      </c>
      <c r="E17" s="76">
        <f t="shared" si="0"/>
        <v>11.94</v>
      </c>
    </row>
    <row r="18" spans="1:5">
      <c r="A18" s="75" t="s">
        <v>412</v>
      </c>
      <c r="B18" s="66" t="str">
        <f t="shared" si="1"/>
        <v>Unidade</v>
      </c>
      <c r="C18" s="66">
        <v>1</v>
      </c>
      <c r="D18" s="67">
        <v>12.24</v>
      </c>
      <c r="E18" s="76">
        <f t="shared" si="0"/>
        <v>12.24</v>
      </c>
    </row>
    <row r="19" spans="1:5">
      <c r="A19" s="75" t="s">
        <v>413</v>
      </c>
      <c r="B19" s="66" t="str">
        <f t="shared" si="1"/>
        <v>Unidade</v>
      </c>
      <c r="C19" s="66">
        <v>1</v>
      </c>
      <c r="D19" s="67">
        <v>14</v>
      </c>
      <c r="E19" s="76">
        <f t="shared" si="0"/>
        <v>14</v>
      </c>
    </row>
    <row r="20" spans="1:5">
      <c r="A20" s="75" t="s">
        <v>414</v>
      </c>
      <c r="B20" s="66" t="str">
        <f t="shared" si="1"/>
        <v>Unidade</v>
      </c>
      <c r="C20" s="66">
        <v>1</v>
      </c>
      <c r="D20" s="67">
        <v>10.75</v>
      </c>
      <c r="E20" s="76">
        <f t="shared" si="0"/>
        <v>10.75</v>
      </c>
    </row>
    <row r="21" spans="1:5">
      <c r="A21" s="75" t="s">
        <v>415</v>
      </c>
      <c r="B21" s="66" t="str">
        <f t="shared" si="1"/>
        <v>Unidade</v>
      </c>
      <c r="C21" s="66">
        <v>1</v>
      </c>
      <c r="D21" s="67">
        <v>99</v>
      </c>
      <c r="E21" s="76">
        <f t="shared" si="0"/>
        <v>99</v>
      </c>
    </row>
    <row r="22" spans="1:5">
      <c r="A22" s="75" t="s">
        <v>416</v>
      </c>
      <c r="B22" s="66" t="str">
        <f t="shared" si="1"/>
        <v>Unidade</v>
      </c>
      <c r="C22" s="66">
        <v>2</v>
      </c>
      <c r="D22" s="67">
        <v>4.38</v>
      </c>
      <c r="E22" s="76">
        <f t="shared" si="0"/>
        <v>8.76</v>
      </c>
    </row>
    <row r="23" spans="1:5">
      <c r="A23" s="75" t="s">
        <v>417</v>
      </c>
      <c r="B23" s="66" t="str">
        <f t="shared" si="1"/>
        <v>Unidade</v>
      </c>
      <c r="C23" s="66">
        <v>1</v>
      </c>
      <c r="D23" s="67">
        <v>15.36</v>
      </c>
      <c r="E23" s="76">
        <f t="shared" si="0"/>
        <v>15.36</v>
      </c>
    </row>
    <row r="24" spans="1:5">
      <c r="A24" s="75" t="s">
        <v>418</v>
      </c>
      <c r="B24" s="66" t="str">
        <f t="shared" si="1"/>
        <v>Unidade</v>
      </c>
      <c r="C24" s="66">
        <v>1</v>
      </c>
      <c r="D24" s="67">
        <v>17.420000000000002</v>
      </c>
      <c r="E24" s="76">
        <f t="shared" si="0"/>
        <v>17.420000000000002</v>
      </c>
    </row>
    <row r="25" spans="1:5">
      <c r="A25" s="75" t="s">
        <v>419</v>
      </c>
      <c r="B25" s="66" t="str">
        <f t="shared" si="1"/>
        <v>Unidade</v>
      </c>
      <c r="C25" s="66">
        <v>1</v>
      </c>
      <c r="D25" s="67">
        <v>27.65</v>
      </c>
      <c r="E25" s="76">
        <f t="shared" si="0"/>
        <v>27.65</v>
      </c>
    </row>
    <row r="26" spans="1:5">
      <c r="A26" s="75" t="s">
        <v>420</v>
      </c>
      <c r="B26" s="66" t="s">
        <v>398</v>
      </c>
      <c r="C26" s="66">
        <v>1</v>
      </c>
      <c r="D26" s="67">
        <v>49.9</v>
      </c>
      <c r="E26" s="76">
        <f t="shared" si="0"/>
        <v>49.9</v>
      </c>
    </row>
    <row r="27" spans="1:5">
      <c r="A27" s="75" t="s">
        <v>421</v>
      </c>
      <c r="B27" s="66" t="s">
        <v>398</v>
      </c>
      <c r="C27" s="66">
        <v>1</v>
      </c>
      <c r="D27" s="67">
        <v>14.27</v>
      </c>
      <c r="E27" s="77">
        <f t="shared" si="0"/>
        <v>14.27</v>
      </c>
    </row>
    <row r="28" spans="1:5">
      <c r="A28" s="75" t="s">
        <v>422</v>
      </c>
      <c r="B28" s="66" t="s">
        <v>398</v>
      </c>
      <c r="C28" s="66">
        <v>1</v>
      </c>
      <c r="D28" s="67">
        <v>16.829999999999998</v>
      </c>
      <c r="E28" s="77">
        <f t="shared" si="0"/>
        <v>16.829999999999998</v>
      </c>
    </row>
    <row r="29" spans="1:5">
      <c r="A29" s="75" t="s">
        <v>423</v>
      </c>
      <c r="B29" s="66" t="s">
        <v>398</v>
      </c>
      <c r="C29" s="66">
        <v>1</v>
      </c>
      <c r="D29" s="67">
        <v>36.380000000000003</v>
      </c>
      <c r="E29" s="77">
        <f t="shared" si="0"/>
        <v>36.380000000000003</v>
      </c>
    </row>
    <row r="30" spans="1:5" ht="15.75" thickBot="1">
      <c r="A30" s="517" t="s">
        <v>7</v>
      </c>
      <c r="B30" s="518"/>
      <c r="C30" s="518"/>
      <c r="D30" s="518"/>
      <c r="E30" s="78">
        <f>SUM(E10:E29)</f>
        <v>2301.2500000000009</v>
      </c>
    </row>
    <row r="31" spans="1:5">
      <c r="A31" s="79"/>
    </row>
    <row r="32" spans="1:5">
      <c r="A32" s="79"/>
    </row>
    <row r="33" spans="1:5" ht="15.75" thickBot="1">
      <c r="A33" s="80" t="s">
        <v>424</v>
      </c>
    </row>
    <row r="34" spans="1:5">
      <c r="A34" s="72" t="s">
        <v>397</v>
      </c>
      <c r="B34" s="73" t="s">
        <v>398</v>
      </c>
      <c r="C34" s="73" t="s">
        <v>399</v>
      </c>
      <c r="D34" s="73" t="s">
        <v>400</v>
      </c>
      <c r="E34" s="74" t="s">
        <v>401</v>
      </c>
    </row>
    <row r="35" spans="1:5">
      <c r="A35" s="65" t="s">
        <v>425</v>
      </c>
      <c r="B35" s="66" t="s">
        <v>398</v>
      </c>
      <c r="C35" s="66">
        <v>1</v>
      </c>
      <c r="D35" s="67">
        <v>373.92</v>
      </c>
      <c r="E35" s="68">
        <f t="shared" ref="E35:E53" si="2">D35*C35</f>
        <v>373.92</v>
      </c>
    </row>
    <row r="36" spans="1:5">
      <c r="A36" s="65" t="s">
        <v>426</v>
      </c>
      <c r="B36" s="66" t="s">
        <v>398</v>
      </c>
      <c r="C36" s="66">
        <v>5</v>
      </c>
      <c r="D36" s="67">
        <v>4</v>
      </c>
      <c r="E36" s="68">
        <f t="shared" si="2"/>
        <v>20</v>
      </c>
    </row>
    <row r="37" spans="1:5">
      <c r="A37" s="65" t="s">
        <v>407</v>
      </c>
      <c r="B37" s="66" t="s">
        <v>398</v>
      </c>
      <c r="C37" s="66">
        <v>5</v>
      </c>
      <c r="D37" s="67">
        <v>14.96</v>
      </c>
      <c r="E37" s="68">
        <f t="shared" si="2"/>
        <v>74.800000000000011</v>
      </c>
    </row>
    <row r="38" spans="1:5">
      <c r="A38" s="65" t="s">
        <v>408</v>
      </c>
      <c r="B38" s="66" t="s">
        <v>398</v>
      </c>
      <c r="C38" s="66">
        <v>1</v>
      </c>
      <c r="D38" s="67">
        <v>107.35</v>
      </c>
      <c r="E38" s="68">
        <f t="shared" si="2"/>
        <v>107.35</v>
      </c>
    </row>
    <row r="39" spans="1:5">
      <c r="A39" s="65" t="s">
        <v>409</v>
      </c>
      <c r="B39" s="66" t="s">
        <v>398</v>
      </c>
      <c r="C39" s="66">
        <v>1</v>
      </c>
      <c r="D39" s="67">
        <v>31.13</v>
      </c>
      <c r="E39" s="68">
        <f t="shared" si="2"/>
        <v>31.13</v>
      </c>
    </row>
    <row r="40" spans="1:5">
      <c r="A40" s="65" t="s">
        <v>410</v>
      </c>
      <c r="B40" s="66" t="s">
        <v>398</v>
      </c>
      <c r="C40" s="66">
        <v>1</v>
      </c>
      <c r="D40" s="67">
        <v>36.799999999999997</v>
      </c>
      <c r="E40" s="68">
        <f t="shared" si="2"/>
        <v>36.799999999999997</v>
      </c>
    </row>
    <row r="41" spans="1:5">
      <c r="A41" s="65" t="s">
        <v>411</v>
      </c>
      <c r="B41" s="66" t="s">
        <v>398</v>
      </c>
      <c r="C41" s="66">
        <v>1</v>
      </c>
      <c r="D41" s="67">
        <v>11.94</v>
      </c>
      <c r="E41" s="68">
        <f t="shared" si="2"/>
        <v>11.94</v>
      </c>
    </row>
    <row r="42" spans="1:5">
      <c r="A42" s="65" t="s">
        <v>427</v>
      </c>
      <c r="B42" s="66" t="s">
        <v>398</v>
      </c>
      <c r="C42" s="66">
        <v>1</v>
      </c>
      <c r="D42" s="67">
        <v>12.24</v>
      </c>
      <c r="E42" s="68">
        <f t="shared" si="2"/>
        <v>12.24</v>
      </c>
    </row>
    <row r="43" spans="1:5">
      <c r="A43" s="65" t="s">
        <v>428</v>
      </c>
      <c r="B43" s="66" t="s">
        <v>398</v>
      </c>
      <c r="C43" s="66">
        <v>1</v>
      </c>
      <c r="D43" s="67">
        <v>14</v>
      </c>
      <c r="E43" s="68">
        <f t="shared" si="2"/>
        <v>14</v>
      </c>
    </row>
    <row r="44" spans="1:5">
      <c r="A44" s="65" t="s">
        <v>414</v>
      </c>
      <c r="B44" s="66" t="s">
        <v>398</v>
      </c>
      <c r="C44" s="66">
        <v>1</v>
      </c>
      <c r="D44" s="67">
        <v>10.75</v>
      </c>
      <c r="E44" s="68">
        <f t="shared" si="2"/>
        <v>10.75</v>
      </c>
    </row>
    <row r="45" spans="1:5">
      <c r="A45" s="65" t="s">
        <v>415</v>
      </c>
      <c r="B45" s="66" t="s">
        <v>398</v>
      </c>
      <c r="C45" s="66">
        <v>1</v>
      </c>
      <c r="D45" s="67">
        <v>99</v>
      </c>
      <c r="E45" s="68">
        <f t="shared" si="2"/>
        <v>99</v>
      </c>
    </row>
    <row r="46" spans="1:5">
      <c r="A46" s="65" t="s">
        <v>429</v>
      </c>
      <c r="B46" s="66" t="s">
        <v>398</v>
      </c>
      <c r="C46" s="66">
        <v>2</v>
      </c>
      <c r="D46" s="67">
        <v>4.38</v>
      </c>
      <c r="E46" s="68">
        <f t="shared" si="2"/>
        <v>8.76</v>
      </c>
    </row>
    <row r="47" spans="1:5">
      <c r="A47" s="65" t="s">
        <v>430</v>
      </c>
      <c r="B47" s="66" t="s">
        <v>398</v>
      </c>
      <c r="C47" s="66">
        <v>1</v>
      </c>
      <c r="D47" s="67">
        <v>15.36</v>
      </c>
      <c r="E47" s="68">
        <f t="shared" si="2"/>
        <v>15.36</v>
      </c>
    </row>
    <row r="48" spans="1:5">
      <c r="A48" s="65" t="s">
        <v>431</v>
      </c>
      <c r="B48" s="66" t="s">
        <v>398</v>
      </c>
      <c r="C48" s="66">
        <v>1</v>
      </c>
      <c r="D48" s="67">
        <v>17.420000000000002</v>
      </c>
      <c r="E48" s="68">
        <f t="shared" si="2"/>
        <v>17.420000000000002</v>
      </c>
    </row>
    <row r="49" spans="1:5">
      <c r="A49" s="65" t="s">
        <v>419</v>
      </c>
      <c r="B49" s="66" t="s">
        <v>398</v>
      </c>
      <c r="C49" s="66">
        <v>1</v>
      </c>
      <c r="D49" s="67">
        <v>27.65</v>
      </c>
      <c r="E49" s="68">
        <f t="shared" si="2"/>
        <v>27.65</v>
      </c>
    </row>
    <row r="50" spans="1:5">
      <c r="A50" s="65" t="s">
        <v>432</v>
      </c>
      <c r="B50" s="66" t="s">
        <v>398</v>
      </c>
      <c r="C50" s="66">
        <v>1</v>
      </c>
      <c r="D50" s="67">
        <v>49.9</v>
      </c>
      <c r="E50" s="68">
        <f t="shared" si="2"/>
        <v>49.9</v>
      </c>
    </row>
    <row r="51" spans="1:5">
      <c r="A51" s="65" t="s">
        <v>433</v>
      </c>
      <c r="B51" s="66" t="s">
        <v>398</v>
      </c>
      <c r="C51" s="66">
        <v>1</v>
      </c>
      <c r="D51" s="67">
        <v>14.27</v>
      </c>
      <c r="E51" s="68">
        <f t="shared" si="2"/>
        <v>14.27</v>
      </c>
    </row>
    <row r="52" spans="1:5">
      <c r="A52" s="65" t="s">
        <v>422</v>
      </c>
      <c r="B52" s="66" t="s">
        <v>398</v>
      </c>
      <c r="C52" s="66">
        <v>1</v>
      </c>
      <c r="D52" s="67">
        <v>16.829999999999998</v>
      </c>
      <c r="E52" s="68">
        <f t="shared" si="2"/>
        <v>16.829999999999998</v>
      </c>
    </row>
    <row r="53" spans="1:5">
      <c r="A53" s="65" t="s">
        <v>434</v>
      </c>
      <c r="B53" s="66" t="s">
        <v>398</v>
      </c>
      <c r="C53" s="66">
        <v>1</v>
      </c>
      <c r="D53" s="67">
        <v>36.380000000000003</v>
      </c>
      <c r="E53" s="68">
        <f t="shared" si="2"/>
        <v>36.380000000000003</v>
      </c>
    </row>
    <row r="54" spans="1:5" ht="15.75" thickBot="1">
      <c r="A54" s="517" t="s">
        <v>7</v>
      </c>
      <c r="B54" s="518"/>
      <c r="C54" s="518"/>
      <c r="D54" s="518"/>
      <c r="E54" s="69">
        <f>SUM(E35:E53)</f>
        <v>978.5</v>
      </c>
    </row>
    <row r="55" spans="1:5">
      <c r="A55" s="81"/>
      <c r="B55" s="82"/>
      <c r="C55" s="82"/>
      <c r="D55" s="83"/>
      <c r="E55" s="83"/>
    </row>
    <row r="56" spans="1:5" ht="15.75" thickBot="1">
      <c r="A56" s="84" t="s">
        <v>435</v>
      </c>
      <c r="B56" s="85"/>
      <c r="C56" s="85"/>
      <c r="D56" s="86"/>
      <c r="E56" s="86"/>
    </row>
    <row r="57" spans="1:5">
      <c r="A57" s="72" t="s">
        <v>436</v>
      </c>
      <c r="B57" s="73" t="s">
        <v>398</v>
      </c>
      <c r="C57" s="73" t="s">
        <v>399</v>
      </c>
      <c r="D57" s="87" t="s">
        <v>400</v>
      </c>
      <c r="E57" s="88" t="s">
        <v>437</v>
      </c>
    </row>
    <row r="58" spans="1:5">
      <c r="A58" s="65" t="s">
        <v>438</v>
      </c>
      <c r="B58" s="66" t="s">
        <v>439</v>
      </c>
      <c r="C58" s="66">
        <v>2</v>
      </c>
      <c r="D58" s="67">
        <v>17.600000000000001</v>
      </c>
      <c r="E58" s="68">
        <f>D58*C58</f>
        <v>35.200000000000003</v>
      </c>
    </row>
    <row r="59" spans="1:5">
      <c r="A59" s="65" t="s">
        <v>440</v>
      </c>
      <c r="B59" s="66" t="s">
        <v>441</v>
      </c>
      <c r="C59" s="66">
        <v>1</v>
      </c>
      <c r="D59" s="67">
        <v>59.4</v>
      </c>
      <c r="E59" s="68">
        <f>D59*C59</f>
        <v>59.4</v>
      </c>
    </row>
    <row r="60" spans="1:5">
      <c r="A60" s="65" t="s">
        <v>442</v>
      </c>
      <c r="B60" s="66" t="s">
        <v>398</v>
      </c>
      <c r="C60" s="66">
        <v>30</v>
      </c>
      <c r="D60" s="67">
        <v>3.74</v>
      </c>
      <c r="E60" s="68">
        <f>D60*C60</f>
        <v>112.2</v>
      </c>
    </row>
    <row r="61" spans="1:5" ht="15.75" thickBot="1">
      <c r="A61" s="517" t="s">
        <v>7</v>
      </c>
      <c r="B61" s="518"/>
      <c r="C61" s="518"/>
      <c r="D61" s="518"/>
      <c r="E61" s="69">
        <f>SUM(E58:E60)</f>
        <v>206.8</v>
      </c>
    </row>
    <row r="62" spans="1:5">
      <c r="A62" s="81"/>
      <c r="B62" s="82"/>
      <c r="C62" s="82"/>
      <c r="D62" s="83"/>
      <c r="E62" s="83"/>
    </row>
    <row r="63" spans="1:5" ht="15.75" thickBot="1">
      <c r="A63" s="516" t="s">
        <v>21</v>
      </c>
      <c r="B63" s="516"/>
      <c r="C63" s="516"/>
      <c r="D63" s="516"/>
      <c r="E63" s="516"/>
    </row>
    <row r="64" spans="1:5">
      <c r="A64" s="89" t="s">
        <v>14</v>
      </c>
      <c r="B64" s="73" t="s">
        <v>399</v>
      </c>
      <c r="C64" s="87" t="s">
        <v>3</v>
      </c>
      <c r="D64" s="88" t="s">
        <v>5</v>
      </c>
      <c r="E64" s="86"/>
    </row>
    <row r="65" spans="1:5">
      <c r="A65" s="65" t="s">
        <v>443</v>
      </c>
      <c r="B65" s="66">
        <v>1</v>
      </c>
      <c r="C65" s="90">
        <v>23.92</v>
      </c>
      <c r="D65" s="91">
        <f>C65*B65</f>
        <v>23.92</v>
      </c>
      <c r="E65" s="83"/>
    </row>
    <row r="66" spans="1:5">
      <c r="A66" s="65" t="s">
        <v>444</v>
      </c>
      <c r="B66" s="66">
        <v>1</v>
      </c>
      <c r="C66" s="67">
        <v>41.93</v>
      </c>
      <c r="D66" s="91">
        <f t="shared" ref="D66:D127" si="3">C66*B66</f>
        <v>41.93</v>
      </c>
      <c r="E66" s="83"/>
    </row>
    <row r="67" spans="1:5">
      <c r="A67" s="65" t="s">
        <v>445</v>
      </c>
      <c r="B67" s="66">
        <v>1</v>
      </c>
      <c r="C67" s="67">
        <v>30.43</v>
      </c>
      <c r="D67" s="91">
        <f t="shared" si="3"/>
        <v>30.43</v>
      </c>
      <c r="E67" s="83"/>
    </row>
    <row r="68" spans="1:5">
      <c r="A68" s="65" t="s">
        <v>446</v>
      </c>
      <c r="B68" s="66">
        <v>1</v>
      </c>
      <c r="C68" s="67">
        <v>29.95</v>
      </c>
      <c r="D68" s="91">
        <f t="shared" si="3"/>
        <v>29.95</v>
      </c>
      <c r="E68" s="83"/>
    </row>
    <row r="69" spans="1:5">
      <c r="A69" s="65" t="s">
        <v>447</v>
      </c>
      <c r="B69" s="66">
        <v>1</v>
      </c>
      <c r="C69" s="67">
        <v>29.56</v>
      </c>
      <c r="D69" s="91">
        <f t="shared" si="3"/>
        <v>29.56</v>
      </c>
      <c r="E69" s="83"/>
    </row>
    <row r="70" spans="1:5">
      <c r="A70" s="65" t="s">
        <v>448</v>
      </c>
      <c r="B70" s="66">
        <v>1</v>
      </c>
      <c r="C70" s="67">
        <v>28.58</v>
      </c>
      <c r="D70" s="91">
        <f t="shared" si="3"/>
        <v>28.58</v>
      </c>
      <c r="E70" s="83"/>
    </row>
    <row r="71" spans="1:5">
      <c r="A71" s="65" t="s">
        <v>449</v>
      </c>
      <c r="B71" s="66">
        <v>1</v>
      </c>
      <c r="C71" s="67">
        <v>98.97</v>
      </c>
      <c r="D71" s="91">
        <f t="shared" si="3"/>
        <v>98.97</v>
      </c>
      <c r="E71" s="83"/>
    </row>
    <row r="72" spans="1:5">
      <c r="A72" s="65" t="s">
        <v>450</v>
      </c>
      <c r="B72" s="66">
        <v>1</v>
      </c>
      <c r="C72" s="67">
        <v>28.38</v>
      </c>
      <c r="D72" s="91">
        <f t="shared" si="3"/>
        <v>28.38</v>
      </c>
      <c r="E72" s="83"/>
    </row>
    <row r="73" spans="1:5">
      <c r="A73" s="65" t="s">
        <v>451</v>
      </c>
      <c r="B73" s="66">
        <v>1</v>
      </c>
      <c r="C73" s="67">
        <v>32.49</v>
      </c>
      <c r="D73" s="91">
        <f t="shared" si="3"/>
        <v>32.49</v>
      </c>
      <c r="E73" s="83"/>
    </row>
    <row r="74" spans="1:5">
      <c r="A74" s="65" t="s">
        <v>452</v>
      </c>
      <c r="B74" s="66">
        <v>1</v>
      </c>
      <c r="C74" s="67">
        <v>50.14</v>
      </c>
      <c r="D74" s="91">
        <f t="shared" si="3"/>
        <v>50.14</v>
      </c>
      <c r="E74" s="83"/>
    </row>
    <row r="75" spans="1:5">
      <c r="A75" s="65" t="s">
        <v>453</v>
      </c>
      <c r="B75" s="66">
        <v>1</v>
      </c>
      <c r="C75" s="67">
        <v>34.119999999999997</v>
      </c>
      <c r="D75" s="91">
        <f t="shared" si="3"/>
        <v>34.119999999999997</v>
      </c>
      <c r="E75" s="83"/>
    </row>
    <row r="76" spans="1:5">
      <c r="A76" s="65" t="s">
        <v>454</v>
      </c>
      <c r="B76" s="66">
        <v>1</v>
      </c>
      <c r="C76" s="67">
        <v>24.51</v>
      </c>
      <c r="D76" s="91">
        <f t="shared" si="3"/>
        <v>24.51</v>
      </c>
      <c r="E76" s="83"/>
    </row>
    <row r="77" spans="1:5">
      <c r="A77" s="65" t="s">
        <v>455</v>
      </c>
      <c r="B77" s="66">
        <v>1</v>
      </c>
      <c r="C77" s="67">
        <v>347.2</v>
      </c>
      <c r="D77" s="91">
        <f t="shared" si="3"/>
        <v>347.2</v>
      </c>
      <c r="E77" s="83"/>
    </row>
    <row r="78" spans="1:5">
      <c r="A78" s="65" t="s">
        <v>456</v>
      </c>
      <c r="B78" s="66">
        <v>1</v>
      </c>
      <c r="C78" s="67">
        <v>29.45</v>
      </c>
      <c r="D78" s="91">
        <f t="shared" si="3"/>
        <v>29.45</v>
      </c>
      <c r="E78" s="83"/>
    </row>
    <row r="79" spans="1:5">
      <c r="A79" s="65" t="s">
        <v>457</v>
      </c>
      <c r="B79" s="66">
        <v>1</v>
      </c>
      <c r="C79" s="67">
        <v>329</v>
      </c>
      <c r="D79" s="91">
        <f t="shared" si="3"/>
        <v>329</v>
      </c>
      <c r="E79" s="83"/>
    </row>
    <row r="80" spans="1:5">
      <c r="A80" s="65" t="s">
        <v>458</v>
      </c>
      <c r="B80" s="66">
        <v>2</v>
      </c>
      <c r="C80" s="67">
        <v>7.32</v>
      </c>
      <c r="D80" s="91">
        <f t="shared" si="3"/>
        <v>14.64</v>
      </c>
      <c r="E80" s="83"/>
    </row>
    <row r="81" spans="1:5">
      <c r="A81" s="65" t="s">
        <v>459</v>
      </c>
      <c r="B81" s="66">
        <v>1</v>
      </c>
      <c r="C81" s="67">
        <v>18.05</v>
      </c>
      <c r="D81" s="91">
        <f t="shared" si="3"/>
        <v>18.05</v>
      </c>
      <c r="E81" s="83"/>
    </row>
    <row r="82" spans="1:5">
      <c r="A82" s="65" t="s">
        <v>408</v>
      </c>
      <c r="B82" s="66">
        <v>1</v>
      </c>
      <c r="C82" s="67">
        <v>115.23</v>
      </c>
      <c r="D82" s="91">
        <f t="shared" si="3"/>
        <v>115.23</v>
      </c>
      <c r="E82" s="83"/>
    </row>
    <row r="83" spans="1:5">
      <c r="A83" s="65" t="s">
        <v>460</v>
      </c>
      <c r="B83" s="66">
        <v>1</v>
      </c>
      <c r="C83" s="67">
        <v>44.52</v>
      </c>
      <c r="D83" s="91">
        <f t="shared" si="3"/>
        <v>44.52</v>
      </c>
      <c r="E83" s="83"/>
    </row>
    <row r="84" spans="1:5">
      <c r="A84" s="65" t="s">
        <v>461</v>
      </c>
      <c r="B84" s="66">
        <v>1</v>
      </c>
      <c r="C84" s="67">
        <v>5.36</v>
      </c>
      <c r="D84" s="91">
        <f t="shared" si="3"/>
        <v>5.36</v>
      </c>
      <c r="E84" s="83"/>
    </row>
    <row r="85" spans="1:5">
      <c r="A85" s="65" t="s">
        <v>462</v>
      </c>
      <c r="B85" s="66">
        <v>1</v>
      </c>
      <c r="C85" s="67">
        <v>3.7</v>
      </c>
      <c r="D85" s="91">
        <f t="shared" si="3"/>
        <v>3.7</v>
      </c>
      <c r="E85" s="83"/>
    </row>
    <row r="86" spans="1:5">
      <c r="A86" s="65" t="s">
        <v>463</v>
      </c>
      <c r="B86" s="66">
        <v>1</v>
      </c>
      <c r="C86" s="67">
        <v>2.0299999999999998</v>
      </c>
      <c r="D86" s="91">
        <f t="shared" si="3"/>
        <v>2.0299999999999998</v>
      </c>
      <c r="E86" s="83"/>
    </row>
    <row r="87" spans="1:5">
      <c r="A87" s="65" t="s">
        <v>464</v>
      </c>
      <c r="B87" s="66">
        <v>1</v>
      </c>
      <c r="C87" s="67">
        <v>3.02</v>
      </c>
      <c r="D87" s="91">
        <f t="shared" si="3"/>
        <v>3.02</v>
      </c>
      <c r="E87" s="83"/>
    </row>
    <row r="88" spans="1:5">
      <c r="A88" s="65" t="s">
        <v>465</v>
      </c>
      <c r="B88" s="66">
        <v>1</v>
      </c>
      <c r="C88" s="67">
        <v>2.95</v>
      </c>
      <c r="D88" s="91">
        <f t="shared" si="3"/>
        <v>2.95</v>
      </c>
      <c r="E88" s="83"/>
    </row>
    <row r="89" spans="1:5">
      <c r="A89" s="65" t="s">
        <v>466</v>
      </c>
      <c r="B89" s="66">
        <v>1</v>
      </c>
      <c r="C89" s="67">
        <v>3.96</v>
      </c>
      <c r="D89" s="91">
        <f t="shared" si="3"/>
        <v>3.96</v>
      </c>
      <c r="E89" s="83"/>
    </row>
    <row r="90" spans="1:5">
      <c r="A90" s="65" t="s">
        <v>467</v>
      </c>
      <c r="B90" s="66">
        <v>1</v>
      </c>
      <c r="C90" s="67">
        <v>33.630000000000003</v>
      </c>
      <c r="D90" s="91">
        <f t="shared" si="3"/>
        <v>33.630000000000003</v>
      </c>
      <c r="E90" s="83"/>
    </row>
    <row r="91" spans="1:5">
      <c r="A91" s="65" t="s">
        <v>468</v>
      </c>
      <c r="B91" s="66">
        <v>1</v>
      </c>
      <c r="C91" s="67">
        <v>34.369999999999997</v>
      </c>
      <c r="D91" s="91">
        <f t="shared" si="3"/>
        <v>34.369999999999997</v>
      </c>
      <c r="E91" s="83"/>
    </row>
    <row r="92" spans="1:5">
      <c r="A92" s="65" t="s">
        <v>469</v>
      </c>
      <c r="B92" s="66">
        <v>2</v>
      </c>
      <c r="C92" s="67">
        <v>8.51</v>
      </c>
      <c r="D92" s="91">
        <f t="shared" si="3"/>
        <v>17.02</v>
      </c>
      <c r="E92" s="83"/>
    </row>
    <row r="93" spans="1:5">
      <c r="A93" s="65" t="s">
        <v>470</v>
      </c>
      <c r="B93" s="66">
        <v>2</v>
      </c>
      <c r="C93" s="67">
        <v>16.59</v>
      </c>
      <c r="D93" s="91">
        <f t="shared" si="3"/>
        <v>33.18</v>
      </c>
      <c r="E93" s="83"/>
    </row>
    <row r="94" spans="1:5">
      <c r="A94" s="65" t="s">
        <v>471</v>
      </c>
      <c r="B94" s="66">
        <v>1</v>
      </c>
      <c r="C94" s="67">
        <v>20.55</v>
      </c>
      <c r="D94" s="91">
        <f t="shared" si="3"/>
        <v>20.55</v>
      </c>
      <c r="E94" s="83"/>
    </row>
    <row r="95" spans="1:5">
      <c r="A95" s="65" t="s">
        <v>472</v>
      </c>
      <c r="B95" s="66">
        <v>1</v>
      </c>
      <c r="C95" s="67">
        <v>96.55</v>
      </c>
      <c r="D95" s="91">
        <f t="shared" si="3"/>
        <v>96.55</v>
      </c>
      <c r="E95" s="83"/>
    </row>
    <row r="96" spans="1:5">
      <c r="A96" s="65" t="s">
        <v>473</v>
      </c>
      <c r="B96" s="66">
        <v>1</v>
      </c>
      <c r="C96" s="67">
        <v>36.6</v>
      </c>
      <c r="D96" s="91">
        <f t="shared" si="3"/>
        <v>36.6</v>
      </c>
      <c r="E96" s="83"/>
    </row>
    <row r="97" spans="1:5">
      <c r="A97" s="65" t="s">
        <v>474</v>
      </c>
      <c r="B97" s="66">
        <v>2</v>
      </c>
      <c r="C97" s="67">
        <v>9.83</v>
      </c>
      <c r="D97" s="91">
        <f t="shared" si="3"/>
        <v>19.66</v>
      </c>
      <c r="E97" s="83"/>
    </row>
    <row r="98" spans="1:5">
      <c r="A98" s="65" t="s">
        <v>475</v>
      </c>
      <c r="B98" s="66">
        <v>1</v>
      </c>
      <c r="C98" s="67">
        <v>160.94</v>
      </c>
      <c r="D98" s="91">
        <f t="shared" si="3"/>
        <v>160.94</v>
      </c>
      <c r="E98" s="83"/>
    </row>
    <row r="99" spans="1:5">
      <c r="A99" s="65" t="s">
        <v>476</v>
      </c>
      <c r="B99" s="66">
        <v>2</v>
      </c>
      <c r="C99" s="67">
        <v>3.77</v>
      </c>
      <c r="D99" s="91">
        <f t="shared" si="3"/>
        <v>7.54</v>
      </c>
      <c r="E99" s="83"/>
    </row>
    <row r="100" spans="1:5">
      <c r="A100" s="65" t="s">
        <v>477</v>
      </c>
      <c r="B100" s="66">
        <v>1</v>
      </c>
      <c r="C100" s="67">
        <v>12.59</v>
      </c>
      <c r="D100" s="91">
        <f t="shared" si="3"/>
        <v>12.59</v>
      </c>
      <c r="E100" s="83"/>
    </row>
    <row r="101" spans="1:5">
      <c r="A101" s="65" t="s">
        <v>478</v>
      </c>
      <c r="B101" s="66">
        <v>1</v>
      </c>
      <c r="C101" s="67">
        <v>16.68</v>
      </c>
      <c r="D101" s="91">
        <f t="shared" si="3"/>
        <v>16.68</v>
      </c>
      <c r="E101" s="83"/>
    </row>
    <row r="102" spans="1:5">
      <c r="A102" s="65" t="s">
        <v>479</v>
      </c>
      <c r="B102" s="66">
        <v>1</v>
      </c>
      <c r="C102" s="67">
        <v>10.07</v>
      </c>
      <c r="D102" s="91">
        <f t="shared" si="3"/>
        <v>10.07</v>
      </c>
      <c r="E102" s="83"/>
    </row>
    <row r="103" spans="1:5">
      <c r="A103" s="65" t="s">
        <v>480</v>
      </c>
      <c r="B103" s="66">
        <v>1</v>
      </c>
      <c r="C103" s="67">
        <v>262.33</v>
      </c>
      <c r="D103" s="91">
        <f t="shared" si="3"/>
        <v>262.33</v>
      </c>
      <c r="E103" s="83"/>
    </row>
    <row r="104" spans="1:5">
      <c r="A104" s="65" t="s">
        <v>481</v>
      </c>
      <c r="B104" s="66">
        <v>2</v>
      </c>
      <c r="C104" s="67">
        <v>45.62</v>
      </c>
      <c r="D104" s="91">
        <f t="shared" si="3"/>
        <v>91.24</v>
      </c>
      <c r="E104" s="83"/>
    </row>
    <row r="105" spans="1:5">
      <c r="A105" s="65" t="s">
        <v>482</v>
      </c>
      <c r="B105" s="66">
        <v>1</v>
      </c>
      <c r="C105" s="67">
        <v>100.71</v>
      </c>
      <c r="D105" s="91">
        <f t="shared" si="3"/>
        <v>100.71</v>
      </c>
      <c r="E105" s="83"/>
    </row>
    <row r="106" spans="1:5">
      <c r="A106" s="65" t="s">
        <v>483</v>
      </c>
      <c r="B106" s="66">
        <v>1</v>
      </c>
      <c r="C106" s="67">
        <v>19.11</v>
      </c>
      <c r="D106" s="91">
        <f t="shared" si="3"/>
        <v>19.11</v>
      </c>
      <c r="E106" s="82"/>
    </row>
    <row r="107" spans="1:5">
      <c r="A107" s="65" t="s">
        <v>484</v>
      </c>
      <c r="B107" s="66">
        <v>1</v>
      </c>
      <c r="C107" s="67">
        <v>89.81</v>
      </c>
      <c r="D107" s="91">
        <f t="shared" si="3"/>
        <v>89.81</v>
      </c>
      <c r="E107" s="82"/>
    </row>
    <row r="108" spans="1:5">
      <c r="A108" s="65" t="s">
        <v>485</v>
      </c>
      <c r="B108" s="66">
        <v>1</v>
      </c>
      <c r="C108" s="67">
        <v>17.23</v>
      </c>
      <c r="D108" s="91">
        <f t="shared" si="3"/>
        <v>17.23</v>
      </c>
      <c r="E108" s="82"/>
    </row>
    <row r="109" spans="1:5">
      <c r="A109" s="65" t="s">
        <v>486</v>
      </c>
      <c r="B109" s="66">
        <v>2</v>
      </c>
      <c r="C109" s="67">
        <v>49</v>
      </c>
      <c r="D109" s="91">
        <f t="shared" si="3"/>
        <v>98</v>
      </c>
      <c r="E109" s="82"/>
    </row>
    <row r="110" spans="1:5">
      <c r="A110" s="65" t="s">
        <v>487</v>
      </c>
      <c r="B110" s="66">
        <v>1</v>
      </c>
      <c r="C110" s="67">
        <v>2.76</v>
      </c>
      <c r="D110" s="91">
        <f t="shared" si="3"/>
        <v>2.76</v>
      </c>
      <c r="E110" s="82"/>
    </row>
    <row r="111" spans="1:5">
      <c r="A111" s="65" t="s">
        <v>488</v>
      </c>
      <c r="B111" s="66">
        <v>1</v>
      </c>
      <c r="C111" s="67">
        <v>732.41</v>
      </c>
      <c r="D111" s="91">
        <f t="shared" si="3"/>
        <v>732.41</v>
      </c>
      <c r="E111" s="82"/>
    </row>
    <row r="112" spans="1:5">
      <c r="A112" s="65" t="s">
        <v>489</v>
      </c>
      <c r="B112" s="66">
        <v>1</v>
      </c>
      <c r="C112" s="67">
        <v>2022.86</v>
      </c>
      <c r="D112" s="91">
        <f t="shared" si="3"/>
        <v>2022.86</v>
      </c>
      <c r="E112" s="82"/>
    </row>
    <row r="113" spans="1:5">
      <c r="A113" s="65" t="s">
        <v>490</v>
      </c>
      <c r="B113" s="66">
        <v>2</v>
      </c>
      <c r="C113" s="67">
        <v>27.85</v>
      </c>
      <c r="D113" s="91">
        <f t="shared" si="3"/>
        <v>55.7</v>
      </c>
      <c r="E113" s="82"/>
    </row>
    <row r="114" spans="1:5">
      <c r="A114" s="65" t="s">
        <v>491</v>
      </c>
      <c r="B114" s="66">
        <v>1</v>
      </c>
      <c r="C114" s="67">
        <v>19.079999999999998</v>
      </c>
      <c r="D114" s="91">
        <f t="shared" si="3"/>
        <v>19.079999999999998</v>
      </c>
      <c r="E114" s="82"/>
    </row>
    <row r="115" spans="1:5">
      <c r="A115" s="65" t="s">
        <v>492</v>
      </c>
      <c r="B115" s="66">
        <v>5</v>
      </c>
      <c r="C115" s="67">
        <v>7.7</v>
      </c>
      <c r="D115" s="91">
        <f t="shared" si="3"/>
        <v>38.5</v>
      </c>
      <c r="E115" s="82"/>
    </row>
    <row r="116" spans="1:5">
      <c r="A116" s="65" t="s">
        <v>493</v>
      </c>
      <c r="B116" s="66">
        <v>1</v>
      </c>
      <c r="C116" s="67">
        <v>33.58</v>
      </c>
      <c r="D116" s="91">
        <f t="shared" si="3"/>
        <v>33.58</v>
      </c>
      <c r="E116" s="82"/>
    </row>
    <row r="117" spans="1:5">
      <c r="A117" s="65" t="s">
        <v>494</v>
      </c>
      <c r="B117" s="66">
        <v>5</v>
      </c>
      <c r="C117" s="67">
        <v>11.36</v>
      </c>
      <c r="D117" s="91">
        <f t="shared" si="3"/>
        <v>56.8</v>
      </c>
      <c r="E117" s="82"/>
    </row>
    <row r="118" spans="1:5">
      <c r="A118" s="65" t="s">
        <v>495</v>
      </c>
      <c r="B118" s="66">
        <v>2</v>
      </c>
      <c r="C118" s="67">
        <v>38</v>
      </c>
      <c r="D118" s="91">
        <f t="shared" si="3"/>
        <v>76</v>
      </c>
      <c r="E118" s="82"/>
    </row>
    <row r="119" spans="1:5">
      <c r="A119" s="65" t="s">
        <v>496</v>
      </c>
      <c r="B119" s="66">
        <v>1</v>
      </c>
      <c r="C119" s="67">
        <v>114.53</v>
      </c>
      <c r="D119" s="91">
        <f t="shared" si="3"/>
        <v>114.53</v>
      </c>
      <c r="E119" s="82"/>
    </row>
    <row r="120" spans="1:5">
      <c r="A120" s="65" t="s">
        <v>497</v>
      </c>
      <c r="B120" s="66">
        <v>1</v>
      </c>
      <c r="C120" s="67">
        <v>118</v>
      </c>
      <c r="D120" s="91">
        <f t="shared" si="3"/>
        <v>118</v>
      </c>
      <c r="E120" s="82"/>
    </row>
    <row r="121" spans="1:5">
      <c r="A121" s="65" t="s">
        <v>498</v>
      </c>
      <c r="B121" s="66">
        <v>1</v>
      </c>
      <c r="C121" s="67">
        <v>31.14</v>
      </c>
      <c r="D121" s="91">
        <f t="shared" si="3"/>
        <v>31.14</v>
      </c>
      <c r="E121" s="82"/>
    </row>
    <row r="122" spans="1:5">
      <c r="A122" s="65" t="s">
        <v>499</v>
      </c>
      <c r="B122" s="66">
        <v>1</v>
      </c>
      <c r="C122" s="67">
        <v>21.94</v>
      </c>
      <c r="D122" s="91">
        <f t="shared" si="3"/>
        <v>21.94</v>
      </c>
      <c r="E122" s="82"/>
    </row>
    <row r="123" spans="1:5">
      <c r="A123" s="65" t="s">
        <v>500</v>
      </c>
      <c r="B123" s="66">
        <v>1</v>
      </c>
      <c r="C123" s="67">
        <v>97.51</v>
      </c>
      <c r="D123" s="91">
        <f t="shared" si="3"/>
        <v>97.51</v>
      </c>
      <c r="E123" s="82"/>
    </row>
    <row r="124" spans="1:5">
      <c r="A124" s="65" t="s">
        <v>501</v>
      </c>
      <c r="B124" s="66">
        <v>5</v>
      </c>
      <c r="C124" s="67">
        <v>20.95</v>
      </c>
      <c r="D124" s="91">
        <f t="shared" si="3"/>
        <v>104.75</v>
      </c>
      <c r="E124" s="82"/>
    </row>
    <row r="125" spans="1:5">
      <c r="A125" s="65" t="s">
        <v>502</v>
      </c>
      <c r="B125" s="66">
        <v>1</v>
      </c>
      <c r="C125" s="67">
        <v>319.79000000000002</v>
      </c>
      <c r="D125" s="91">
        <f t="shared" si="3"/>
        <v>319.79000000000002</v>
      </c>
      <c r="E125" s="82"/>
    </row>
    <row r="126" spans="1:5">
      <c r="A126" s="65" t="s">
        <v>503</v>
      </c>
      <c r="B126" s="66">
        <v>2</v>
      </c>
      <c r="C126" s="67">
        <v>13.16</v>
      </c>
      <c r="D126" s="91">
        <f t="shared" si="3"/>
        <v>26.32</v>
      </c>
      <c r="E126" s="82"/>
    </row>
    <row r="127" spans="1:5">
      <c r="A127" s="65" t="s">
        <v>504</v>
      </c>
      <c r="B127" s="66">
        <v>2</v>
      </c>
      <c r="C127" s="67">
        <v>15.78</v>
      </c>
      <c r="D127" s="91">
        <f t="shared" si="3"/>
        <v>31.56</v>
      </c>
      <c r="E127" s="82"/>
    </row>
    <row r="128" spans="1:5" ht="15.75" thickBot="1">
      <c r="A128" s="517" t="s">
        <v>7</v>
      </c>
      <c r="B128" s="518"/>
      <c r="C128" s="518"/>
      <c r="D128" s="69">
        <f>SUM(D65:D127)</f>
        <v>6453.13</v>
      </c>
      <c r="E128" s="82"/>
    </row>
    <row r="129" spans="1:5">
      <c r="A129" s="81"/>
      <c r="B129" s="82"/>
      <c r="C129" s="83"/>
      <c r="D129" s="83"/>
      <c r="E129" s="82"/>
    </row>
    <row r="130" spans="1:5" ht="15.75" thickBot="1">
      <c r="A130" s="84" t="s">
        <v>505</v>
      </c>
      <c r="B130" s="85"/>
      <c r="C130" s="86"/>
      <c r="D130" s="86"/>
      <c r="E130" s="82"/>
    </row>
    <row r="131" spans="1:5">
      <c r="A131" s="72" t="s">
        <v>397</v>
      </c>
      <c r="B131" s="73" t="s">
        <v>399</v>
      </c>
      <c r="C131" s="87" t="s">
        <v>3</v>
      </c>
      <c r="D131" s="88" t="s">
        <v>5</v>
      </c>
      <c r="E131" s="82"/>
    </row>
    <row r="132" spans="1:5">
      <c r="A132" s="65" t="s">
        <v>23</v>
      </c>
      <c r="B132" s="66">
        <v>2</v>
      </c>
      <c r="C132" s="67">
        <v>29.75</v>
      </c>
      <c r="D132" s="68">
        <f>C132*B132</f>
        <v>59.5</v>
      </c>
      <c r="E132" s="82"/>
    </row>
    <row r="133" spans="1:5">
      <c r="A133" s="65" t="s">
        <v>506</v>
      </c>
      <c r="B133" s="66">
        <v>1</v>
      </c>
      <c r="C133" s="67">
        <v>10.5</v>
      </c>
      <c r="D133" s="68">
        <f>C133*B133</f>
        <v>10.5</v>
      </c>
      <c r="E133" s="82"/>
    </row>
    <row r="134" spans="1:5">
      <c r="A134" s="65" t="s">
        <v>507</v>
      </c>
      <c r="B134" s="66">
        <v>2</v>
      </c>
      <c r="C134" s="67">
        <v>4.68</v>
      </c>
      <c r="D134" s="68">
        <v>9.36</v>
      </c>
      <c r="E134" s="82"/>
    </row>
    <row r="135" spans="1:5">
      <c r="A135" s="65" t="s">
        <v>508</v>
      </c>
      <c r="B135" s="66">
        <v>2</v>
      </c>
      <c r="C135" s="67">
        <v>7.72</v>
      </c>
      <c r="D135" s="68">
        <f>C135*B135</f>
        <v>15.44</v>
      </c>
      <c r="E135" s="82"/>
    </row>
    <row r="136" spans="1:5">
      <c r="A136" s="65" t="s">
        <v>509</v>
      </c>
      <c r="B136" s="66">
        <v>1</v>
      </c>
      <c r="C136" s="67">
        <v>114.63</v>
      </c>
      <c r="D136" s="68">
        <f>C136*B136</f>
        <v>114.63</v>
      </c>
      <c r="E136" s="82"/>
    </row>
    <row r="137" spans="1:5">
      <c r="A137" s="65" t="s">
        <v>510</v>
      </c>
      <c r="B137" s="66">
        <v>1</v>
      </c>
      <c r="C137" s="67">
        <v>9.0399999999999991</v>
      </c>
      <c r="D137" s="68">
        <f>C137*B137</f>
        <v>9.0399999999999991</v>
      </c>
      <c r="E137" s="82"/>
    </row>
    <row r="138" spans="1:5">
      <c r="A138" s="65" t="s">
        <v>511</v>
      </c>
      <c r="B138" s="66">
        <v>1</v>
      </c>
      <c r="C138" s="67">
        <v>2.61</v>
      </c>
      <c r="D138" s="68">
        <f>C138*B138</f>
        <v>2.61</v>
      </c>
      <c r="E138" s="82"/>
    </row>
    <row r="139" spans="1:5">
      <c r="A139" s="519" t="s">
        <v>7</v>
      </c>
      <c r="B139" s="520"/>
      <c r="C139" s="520"/>
      <c r="D139" s="106">
        <f>SUM(D132:D138)</f>
        <v>221.08</v>
      </c>
      <c r="E139" s="82"/>
    </row>
    <row r="140" spans="1:5">
      <c r="A140" s="514" t="s">
        <v>552</v>
      </c>
      <c r="B140" s="515"/>
      <c r="C140" s="515"/>
      <c r="D140" s="107">
        <f>D139/12</f>
        <v>18.423333333333336</v>
      </c>
      <c r="E140" s="82"/>
    </row>
    <row r="141" spans="1:5">
      <c r="A141" s="81"/>
      <c r="B141" s="82"/>
      <c r="C141" s="83"/>
      <c r="D141" s="83"/>
      <c r="E141" s="82"/>
    </row>
    <row r="142" spans="1:5">
      <c r="A142" s="81"/>
      <c r="B142" s="82"/>
      <c r="C142" s="83"/>
      <c r="D142" s="83"/>
      <c r="E142" s="82"/>
    </row>
    <row r="143" spans="1:5">
      <c r="A143" s="81"/>
      <c r="B143" s="82"/>
      <c r="C143" s="83"/>
      <c r="D143" s="83"/>
      <c r="E143" s="82"/>
    </row>
    <row r="144" spans="1:5">
      <c r="A144" s="81"/>
      <c r="B144" s="82"/>
      <c r="C144" s="83"/>
      <c r="D144" s="83"/>
      <c r="E144" s="82"/>
    </row>
    <row r="145" spans="1:5">
      <c r="A145" s="81"/>
      <c r="B145" s="82"/>
      <c r="C145" s="83"/>
      <c r="D145" s="83"/>
      <c r="E145" s="82"/>
    </row>
    <row r="146" spans="1:5">
      <c r="A146" s="81"/>
      <c r="B146" s="82"/>
      <c r="C146" s="83"/>
      <c r="D146" s="83"/>
      <c r="E146" s="82"/>
    </row>
    <row r="147" spans="1:5">
      <c r="A147" s="81"/>
      <c r="B147" s="82"/>
      <c r="C147" s="83"/>
      <c r="D147" s="83"/>
      <c r="E147" s="82"/>
    </row>
    <row r="148" spans="1:5">
      <c r="A148" s="81"/>
      <c r="B148" s="82"/>
      <c r="C148" s="83"/>
      <c r="D148" s="83"/>
      <c r="E148" s="82"/>
    </row>
    <row r="149" spans="1:5">
      <c r="A149" s="81"/>
      <c r="B149" s="82"/>
      <c r="C149" s="83"/>
      <c r="D149" s="83"/>
      <c r="E149" s="82"/>
    </row>
    <row r="150" spans="1:5">
      <c r="A150" s="81"/>
      <c r="B150" s="82"/>
      <c r="C150" s="83"/>
      <c r="D150" s="83"/>
      <c r="E150" s="82"/>
    </row>
    <row r="151" spans="1:5">
      <c r="A151" s="81"/>
      <c r="B151" s="82"/>
      <c r="C151" s="83"/>
      <c r="D151" s="83"/>
      <c r="E151" s="82"/>
    </row>
    <row r="152" spans="1:5">
      <c r="A152" s="81"/>
      <c r="B152" s="82"/>
      <c r="C152" s="83"/>
      <c r="D152" s="83"/>
      <c r="E152" s="82"/>
    </row>
    <row r="153" spans="1:5">
      <c r="A153" s="81"/>
      <c r="C153" s="92"/>
      <c r="D153" s="92"/>
    </row>
    <row r="154" spans="1:5">
      <c r="A154" s="81"/>
      <c r="C154" s="92"/>
      <c r="D154" s="92"/>
    </row>
    <row r="155" spans="1:5">
      <c r="A155" s="81"/>
      <c r="C155" s="92"/>
      <c r="D155" s="92"/>
    </row>
    <row r="156" spans="1:5">
      <c r="A156" s="81"/>
      <c r="C156" s="92"/>
      <c r="D156" s="92"/>
    </row>
    <row r="157" spans="1:5">
      <c r="A157" s="81"/>
      <c r="C157" s="92"/>
      <c r="D157" s="92"/>
    </row>
    <row r="158" spans="1:5">
      <c r="A158" s="81"/>
      <c r="C158" s="92"/>
      <c r="D158" s="92"/>
    </row>
    <row r="159" spans="1:5">
      <c r="A159" s="81"/>
      <c r="C159" s="92"/>
      <c r="D159" s="92"/>
    </row>
    <row r="160" spans="1:5">
      <c r="A160" s="81"/>
      <c r="C160" s="92"/>
      <c r="D160" s="92"/>
    </row>
    <row r="161" spans="1:4">
      <c r="A161" s="81"/>
      <c r="C161" s="92"/>
      <c r="D161" s="92"/>
    </row>
    <row r="162" spans="1:4">
      <c r="A162" s="81"/>
      <c r="C162" s="92"/>
      <c r="D162" s="92"/>
    </row>
    <row r="163" spans="1:4">
      <c r="A163" s="81"/>
      <c r="C163" s="92"/>
      <c r="D163" s="92"/>
    </row>
    <row r="164" spans="1:4">
      <c r="A164" s="79"/>
      <c r="C164" s="92"/>
      <c r="D164" s="92"/>
    </row>
    <row r="165" spans="1:4">
      <c r="A165" s="79"/>
      <c r="C165" s="92"/>
      <c r="D165" s="92"/>
    </row>
    <row r="166" spans="1:4">
      <c r="A166" s="79"/>
      <c r="C166" s="92"/>
      <c r="D166" s="92"/>
    </row>
    <row r="167" spans="1:4">
      <c r="A167" s="79"/>
      <c r="C167" s="92"/>
      <c r="D167" s="92"/>
    </row>
    <row r="168" spans="1:4">
      <c r="A168" s="79"/>
      <c r="C168" s="92"/>
      <c r="D168" s="92"/>
    </row>
    <row r="169" spans="1:4">
      <c r="A169" s="79"/>
      <c r="C169" s="92"/>
      <c r="D169" s="92"/>
    </row>
    <row r="170" spans="1:4">
      <c r="A170" s="79"/>
      <c r="C170" s="92"/>
      <c r="D170" s="92"/>
    </row>
    <row r="171" spans="1:4">
      <c r="A171" s="79"/>
      <c r="C171" s="92"/>
      <c r="D171" s="92"/>
    </row>
    <row r="172" spans="1:4">
      <c r="A172" s="79"/>
      <c r="C172" s="92"/>
      <c r="D172" s="92"/>
    </row>
    <row r="173" spans="1:4">
      <c r="A173" s="79"/>
      <c r="C173" s="92"/>
      <c r="D173" s="92"/>
    </row>
    <row r="174" spans="1:4">
      <c r="A174" s="79"/>
      <c r="C174" s="92"/>
      <c r="D174" s="92"/>
    </row>
    <row r="175" spans="1:4">
      <c r="A175" s="79"/>
      <c r="C175" s="92"/>
      <c r="D175" s="92"/>
    </row>
    <row r="176" spans="1:4">
      <c r="A176" s="79"/>
      <c r="C176" s="92"/>
      <c r="D176" s="92"/>
    </row>
    <row r="177" spans="1:4">
      <c r="A177" s="79"/>
      <c r="C177" s="92"/>
      <c r="D177" s="92"/>
    </row>
    <row r="178" spans="1:4">
      <c r="A178" s="79"/>
      <c r="C178" s="92"/>
      <c r="D178" s="92"/>
    </row>
    <row r="179" spans="1:4">
      <c r="A179" s="79"/>
      <c r="C179" s="92"/>
      <c r="D179" s="92"/>
    </row>
    <row r="180" spans="1:4">
      <c r="A180" s="79"/>
      <c r="C180" s="92"/>
      <c r="D180" s="92"/>
    </row>
    <row r="181" spans="1:4">
      <c r="A181" s="79"/>
      <c r="C181" s="92"/>
      <c r="D181" s="92"/>
    </row>
    <row r="182" spans="1:4">
      <c r="A182" s="79"/>
      <c r="C182" s="92"/>
      <c r="D182" s="92"/>
    </row>
    <row r="183" spans="1:4">
      <c r="A183" s="79"/>
      <c r="C183" s="92"/>
      <c r="D183" s="92"/>
    </row>
    <row r="184" spans="1:4">
      <c r="A184" s="79"/>
      <c r="C184" s="92"/>
      <c r="D184" s="92"/>
    </row>
    <row r="185" spans="1:4">
      <c r="A185" s="79"/>
      <c r="C185" s="92"/>
      <c r="D185" s="92"/>
    </row>
    <row r="186" spans="1:4">
      <c r="A186" s="79"/>
      <c r="C186" s="92"/>
      <c r="D186" s="92"/>
    </row>
    <row r="187" spans="1:4">
      <c r="A187" s="79"/>
      <c r="C187" s="92"/>
      <c r="D187" s="92"/>
    </row>
    <row r="188" spans="1:4">
      <c r="A188" s="79"/>
      <c r="C188" s="92"/>
      <c r="D188" s="92"/>
    </row>
    <row r="189" spans="1:4">
      <c r="A189" s="79"/>
      <c r="C189" s="92"/>
      <c r="D189" s="92"/>
    </row>
    <row r="190" spans="1:4">
      <c r="A190" s="79"/>
      <c r="C190" s="92"/>
      <c r="D190" s="92"/>
    </row>
    <row r="191" spans="1:4">
      <c r="A191" s="79"/>
      <c r="C191" s="92"/>
      <c r="D191" s="92"/>
    </row>
    <row r="192" spans="1:4">
      <c r="A192" s="79"/>
      <c r="C192" s="92"/>
      <c r="D192" s="92"/>
    </row>
    <row r="193" spans="1:4">
      <c r="A193" s="79"/>
      <c r="C193" s="92"/>
      <c r="D193" s="92"/>
    </row>
    <row r="194" spans="1:4">
      <c r="A194" s="79"/>
      <c r="C194" s="92"/>
      <c r="D194" s="92"/>
    </row>
    <row r="195" spans="1:4">
      <c r="A195" s="79"/>
      <c r="C195" s="92"/>
      <c r="D195" s="92"/>
    </row>
    <row r="196" spans="1:4">
      <c r="A196" s="79"/>
      <c r="C196" s="92"/>
      <c r="D196" s="92"/>
    </row>
    <row r="197" spans="1:4">
      <c r="A197" s="79"/>
      <c r="C197" s="92"/>
      <c r="D197" s="92"/>
    </row>
    <row r="198" spans="1:4">
      <c r="A198" s="79"/>
      <c r="C198" s="92"/>
      <c r="D198" s="92"/>
    </row>
    <row r="199" spans="1:4">
      <c r="A199" s="79"/>
      <c r="C199" s="92"/>
      <c r="D199" s="92"/>
    </row>
    <row r="200" spans="1:4">
      <c r="A200" s="79"/>
      <c r="C200" s="92"/>
      <c r="D200" s="92"/>
    </row>
    <row r="201" spans="1:4">
      <c r="A201" s="79"/>
      <c r="C201" s="92"/>
      <c r="D201" s="92"/>
    </row>
    <row r="202" spans="1:4">
      <c r="A202" s="79"/>
      <c r="C202" s="92"/>
      <c r="D202" s="92"/>
    </row>
    <row r="203" spans="1:4">
      <c r="A203" s="79"/>
      <c r="C203" s="92"/>
      <c r="D203" s="92"/>
    </row>
    <row r="204" spans="1:4">
      <c r="A204" s="79"/>
      <c r="C204" s="92"/>
      <c r="D204" s="92"/>
    </row>
    <row r="205" spans="1:4">
      <c r="A205" s="79"/>
      <c r="C205" s="92"/>
      <c r="D205" s="92"/>
    </row>
    <row r="206" spans="1:4">
      <c r="A206" s="79"/>
      <c r="C206" s="92"/>
      <c r="D206" s="92"/>
    </row>
    <row r="207" spans="1:4">
      <c r="A207" s="79"/>
      <c r="C207" s="92"/>
      <c r="D207" s="92"/>
    </row>
    <row r="208" spans="1:4">
      <c r="A208" s="79"/>
      <c r="C208" s="92"/>
      <c r="D208" s="92"/>
    </row>
    <row r="209" spans="1:4">
      <c r="A209" s="79"/>
      <c r="C209" s="92"/>
      <c r="D209" s="92"/>
    </row>
    <row r="210" spans="1:4">
      <c r="A210" s="79"/>
      <c r="C210" s="92"/>
      <c r="D210" s="92"/>
    </row>
    <row r="211" spans="1:4">
      <c r="A211" s="79"/>
      <c r="C211" s="92"/>
      <c r="D211" s="92"/>
    </row>
    <row r="212" spans="1:4">
      <c r="A212" s="79"/>
      <c r="C212" s="92"/>
      <c r="D212" s="92"/>
    </row>
    <row r="213" spans="1:4">
      <c r="A213" s="79"/>
      <c r="C213" s="92"/>
      <c r="D213" s="92"/>
    </row>
    <row r="214" spans="1:4">
      <c r="A214" s="79"/>
      <c r="C214" s="92"/>
      <c r="D214" s="92"/>
    </row>
    <row r="215" spans="1:4">
      <c r="A215" s="79"/>
      <c r="C215" s="92"/>
      <c r="D215" s="92"/>
    </row>
    <row r="216" spans="1:4">
      <c r="A216" s="79"/>
      <c r="C216" s="92"/>
      <c r="D216" s="92"/>
    </row>
    <row r="217" spans="1:4">
      <c r="A217" s="79"/>
      <c r="C217" s="92"/>
      <c r="D217" s="92"/>
    </row>
    <row r="218" spans="1:4">
      <c r="A218" s="79"/>
      <c r="C218" s="92"/>
      <c r="D218" s="92"/>
    </row>
    <row r="219" spans="1:4">
      <c r="A219" s="79"/>
      <c r="C219" s="92"/>
      <c r="D219" s="92"/>
    </row>
    <row r="220" spans="1:4">
      <c r="A220" s="79"/>
      <c r="C220" s="92"/>
      <c r="D220" s="92"/>
    </row>
    <row r="221" spans="1:4">
      <c r="A221" s="79"/>
      <c r="C221" s="92"/>
      <c r="D221" s="92"/>
    </row>
    <row r="222" spans="1:4">
      <c r="A222" s="79"/>
      <c r="C222" s="92"/>
      <c r="D222" s="92"/>
    </row>
    <row r="223" spans="1:4">
      <c r="A223" s="79"/>
      <c r="C223" s="92"/>
      <c r="D223" s="92"/>
    </row>
    <row r="224" spans="1:4">
      <c r="A224" s="79"/>
      <c r="C224" s="92"/>
      <c r="D224" s="92"/>
    </row>
    <row r="225" spans="1:1">
      <c r="A225" s="79"/>
    </row>
    <row r="226" spans="1:1">
      <c r="A226" s="79"/>
    </row>
    <row r="227" spans="1:1">
      <c r="A227" s="79"/>
    </row>
    <row r="228" spans="1:1">
      <c r="A228" s="79"/>
    </row>
    <row r="229" spans="1:1">
      <c r="A229" s="79"/>
    </row>
  </sheetData>
  <mergeCells count="10">
    <mergeCell ref="A140:C140"/>
    <mergeCell ref="A63:E63"/>
    <mergeCell ref="A128:C128"/>
    <mergeCell ref="A139:C139"/>
    <mergeCell ref="A2:E2"/>
    <mergeCell ref="A4:E4"/>
    <mergeCell ref="A7:D7"/>
    <mergeCell ref="A30:D30"/>
    <mergeCell ref="A54:D54"/>
    <mergeCell ref="A61:D61"/>
  </mergeCells>
  <pageMargins left="0.51181102362204722" right="0.51181102362204722" top="0.78740157480314965" bottom="0.78740157480314965" header="0.31496062992125984" footer="0.31496062992125984"/>
  <pageSetup paperSize="9" scale="92" fitToHeight="3" orientation="portrait" r:id="rId1"/>
  <rowBreaks count="1" manualBreakCount="1">
    <brk id="54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D77"/>
  <sheetViews>
    <sheetView showGridLines="0" view="pageBreakPreview" topLeftCell="A22" zoomScale="75" zoomScaleSheetLayoutView="75" workbookViewId="0">
      <selection activeCell="G43" sqref="G43"/>
    </sheetView>
  </sheetViews>
  <sheetFormatPr defaultRowHeight="15"/>
  <cols>
    <col min="1" max="1" width="19.140625" style="61" customWidth="1"/>
    <col min="2" max="2" width="16.140625" style="61" customWidth="1"/>
    <col min="3" max="3" width="18.140625" style="61" customWidth="1"/>
    <col min="4" max="4" width="18.28515625" style="61" customWidth="1"/>
    <col min="5" max="256" width="9.140625" style="61"/>
    <col min="257" max="257" width="19.140625" style="61" customWidth="1"/>
    <col min="258" max="258" width="16.140625" style="61" customWidth="1"/>
    <col min="259" max="259" width="18.140625" style="61" customWidth="1"/>
    <col min="260" max="260" width="18.28515625" style="61" customWidth="1"/>
    <col min="261" max="512" width="9.140625" style="61"/>
    <col min="513" max="513" width="19.140625" style="61" customWidth="1"/>
    <col min="514" max="514" width="16.140625" style="61" customWidth="1"/>
    <col min="515" max="515" width="18.140625" style="61" customWidth="1"/>
    <col min="516" max="516" width="18.28515625" style="61" customWidth="1"/>
    <col min="517" max="768" width="9.140625" style="61"/>
    <col min="769" max="769" width="19.140625" style="61" customWidth="1"/>
    <col min="770" max="770" width="16.140625" style="61" customWidth="1"/>
    <col min="771" max="771" width="18.140625" style="61" customWidth="1"/>
    <col min="772" max="772" width="18.28515625" style="61" customWidth="1"/>
    <col min="773" max="1024" width="9.140625" style="61"/>
    <col min="1025" max="1025" width="19.140625" style="61" customWidth="1"/>
    <col min="1026" max="1026" width="16.140625" style="61" customWidth="1"/>
    <col min="1027" max="1027" width="18.140625" style="61" customWidth="1"/>
    <col min="1028" max="1028" width="18.28515625" style="61" customWidth="1"/>
    <col min="1029" max="1280" width="9.140625" style="61"/>
    <col min="1281" max="1281" width="19.140625" style="61" customWidth="1"/>
    <col min="1282" max="1282" width="16.140625" style="61" customWidth="1"/>
    <col min="1283" max="1283" width="18.140625" style="61" customWidth="1"/>
    <col min="1284" max="1284" width="18.28515625" style="61" customWidth="1"/>
    <col min="1285" max="1536" width="9.140625" style="61"/>
    <col min="1537" max="1537" width="19.140625" style="61" customWidth="1"/>
    <col min="1538" max="1538" width="16.140625" style="61" customWidth="1"/>
    <col min="1539" max="1539" width="18.140625" style="61" customWidth="1"/>
    <col min="1540" max="1540" width="18.28515625" style="61" customWidth="1"/>
    <col min="1541" max="1792" width="9.140625" style="61"/>
    <col min="1793" max="1793" width="19.140625" style="61" customWidth="1"/>
    <col min="1794" max="1794" width="16.140625" style="61" customWidth="1"/>
    <col min="1795" max="1795" width="18.140625" style="61" customWidth="1"/>
    <col min="1796" max="1796" width="18.28515625" style="61" customWidth="1"/>
    <col min="1797" max="2048" width="9.140625" style="61"/>
    <col min="2049" max="2049" width="19.140625" style="61" customWidth="1"/>
    <col min="2050" max="2050" width="16.140625" style="61" customWidth="1"/>
    <col min="2051" max="2051" width="18.140625" style="61" customWidth="1"/>
    <col min="2052" max="2052" width="18.28515625" style="61" customWidth="1"/>
    <col min="2053" max="2304" width="9.140625" style="61"/>
    <col min="2305" max="2305" width="19.140625" style="61" customWidth="1"/>
    <col min="2306" max="2306" width="16.140625" style="61" customWidth="1"/>
    <col min="2307" max="2307" width="18.140625" style="61" customWidth="1"/>
    <col min="2308" max="2308" width="18.28515625" style="61" customWidth="1"/>
    <col min="2309" max="2560" width="9.140625" style="61"/>
    <col min="2561" max="2561" width="19.140625" style="61" customWidth="1"/>
    <col min="2562" max="2562" width="16.140625" style="61" customWidth="1"/>
    <col min="2563" max="2563" width="18.140625" style="61" customWidth="1"/>
    <col min="2564" max="2564" width="18.28515625" style="61" customWidth="1"/>
    <col min="2565" max="2816" width="9.140625" style="61"/>
    <col min="2817" max="2817" width="19.140625" style="61" customWidth="1"/>
    <col min="2818" max="2818" width="16.140625" style="61" customWidth="1"/>
    <col min="2819" max="2819" width="18.140625" style="61" customWidth="1"/>
    <col min="2820" max="2820" width="18.28515625" style="61" customWidth="1"/>
    <col min="2821" max="3072" width="9.140625" style="61"/>
    <col min="3073" max="3073" width="19.140625" style="61" customWidth="1"/>
    <col min="3074" max="3074" width="16.140625" style="61" customWidth="1"/>
    <col min="3075" max="3075" width="18.140625" style="61" customWidth="1"/>
    <col min="3076" max="3076" width="18.28515625" style="61" customWidth="1"/>
    <col min="3077" max="3328" width="9.140625" style="61"/>
    <col min="3329" max="3329" width="19.140625" style="61" customWidth="1"/>
    <col min="3330" max="3330" width="16.140625" style="61" customWidth="1"/>
    <col min="3331" max="3331" width="18.140625" style="61" customWidth="1"/>
    <col min="3332" max="3332" width="18.28515625" style="61" customWidth="1"/>
    <col min="3333" max="3584" width="9.140625" style="61"/>
    <col min="3585" max="3585" width="19.140625" style="61" customWidth="1"/>
    <col min="3586" max="3586" width="16.140625" style="61" customWidth="1"/>
    <col min="3587" max="3587" width="18.140625" style="61" customWidth="1"/>
    <col min="3588" max="3588" width="18.28515625" style="61" customWidth="1"/>
    <col min="3589" max="3840" width="9.140625" style="61"/>
    <col min="3841" max="3841" width="19.140625" style="61" customWidth="1"/>
    <col min="3842" max="3842" width="16.140625" style="61" customWidth="1"/>
    <col min="3843" max="3843" width="18.140625" style="61" customWidth="1"/>
    <col min="3844" max="3844" width="18.28515625" style="61" customWidth="1"/>
    <col min="3845" max="4096" width="9.140625" style="61"/>
    <col min="4097" max="4097" width="19.140625" style="61" customWidth="1"/>
    <col min="4098" max="4098" width="16.140625" style="61" customWidth="1"/>
    <col min="4099" max="4099" width="18.140625" style="61" customWidth="1"/>
    <col min="4100" max="4100" width="18.28515625" style="61" customWidth="1"/>
    <col min="4101" max="4352" width="9.140625" style="61"/>
    <col min="4353" max="4353" width="19.140625" style="61" customWidth="1"/>
    <col min="4354" max="4354" width="16.140625" style="61" customWidth="1"/>
    <col min="4355" max="4355" width="18.140625" style="61" customWidth="1"/>
    <col min="4356" max="4356" width="18.28515625" style="61" customWidth="1"/>
    <col min="4357" max="4608" width="9.140625" style="61"/>
    <col min="4609" max="4609" width="19.140625" style="61" customWidth="1"/>
    <col min="4610" max="4610" width="16.140625" style="61" customWidth="1"/>
    <col min="4611" max="4611" width="18.140625" style="61" customWidth="1"/>
    <col min="4612" max="4612" width="18.28515625" style="61" customWidth="1"/>
    <col min="4613" max="4864" width="9.140625" style="61"/>
    <col min="4865" max="4865" width="19.140625" style="61" customWidth="1"/>
    <col min="4866" max="4866" width="16.140625" style="61" customWidth="1"/>
    <col min="4867" max="4867" width="18.140625" style="61" customWidth="1"/>
    <col min="4868" max="4868" width="18.28515625" style="61" customWidth="1"/>
    <col min="4869" max="5120" width="9.140625" style="61"/>
    <col min="5121" max="5121" width="19.140625" style="61" customWidth="1"/>
    <col min="5122" max="5122" width="16.140625" style="61" customWidth="1"/>
    <col min="5123" max="5123" width="18.140625" style="61" customWidth="1"/>
    <col min="5124" max="5124" width="18.28515625" style="61" customWidth="1"/>
    <col min="5125" max="5376" width="9.140625" style="61"/>
    <col min="5377" max="5377" width="19.140625" style="61" customWidth="1"/>
    <col min="5378" max="5378" width="16.140625" style="61" customWidth="1"/>
    <col min="5379" max="5379" width="18.140625" style="61" customWidth="1"/>
    <col min="5380" max="5380" width="18.28515625" style="61" customWidth="1"/>
    <col min="5381" max="5632" width="9.140625" style="61"/>
    <col min="5633" max="5633" width="19.140625" style="61" customWidth="1"/>
    <col min="5634" max="5634" width="16.140625" style="61" customWidth="1"/>
    <col min="5635" max="5635" width="18.140625" style="61" customWidth="1"/>
    <col min="5636" max="5636" width="18.28515625" style="61" customWidth="1"/>
    <col min="5637" max="5888" width="9.140625" style="61"/>
    <col min="5889" max="5889" width="19.140625" style="61" customWidth="1"/>
    <col min="5890" max="5890" width="16.140625" style="61" customWidth="1"/>
    <col min="5891" max="5891" width="18.140625" style="61" customWidth="1"/>
    <col min="5892" max="5892" width="18.28515625" style="61" customWidth="1"/>
    <col min="5893" max="6144" width="9.140625" style="61"/>
    <col min="6145" max="6145" width="19.140625" style="61" customWidth="1"/>
    <col min="6146" max="6146" width="16.140625" style="61" customWidth="1"/>
    <col min="6147" max="6147" width="18.140625" style="61" customWidth="1"/>
    <col min="6148" max="6148" width="18.28515625" style="61" customWidth="1"/>
    <col min="6149" max="6400" width="9.140625" style="61"/>
    <col min="6401" max="6401" width="19.140625" style="61" customWidth="1"/>
    <col min="6402" max="6402" width="16.140625" style="61" customWidth="1"/>
    <col min="6403" max="6403" width="18.140625" style="61" customWidth="1"/>
    <col min="6404" max="6404" width="18.28515625" style="61" customWidth="1"/>
    <col min="6405" max="6656" width="9.140625" style="61"/>
    <col min="6657" max="6657" width="19.140625" style="61" customWidth="1"/>
    <col min="6658" max="6658" width="16.140625" style="61" customWidth="1"/>
    <col min="6659" max="6659" width="18.140625" style="61" customWidth="1"/>
    <col min="6660" max="6660" width="18.28515625" style="61" customWidth="1"/>
    <col min="6661" max="6912" width="9.140625" style="61"/>
    <col min="6913" max="6913" width="19.140625" style="61" customWidth="1"/>
    <col min="6914" max="6914" width="16.140625" style="61" customWidth="1"/>
    <col min="6915" max="6915" width="18.140625" style="61" customWidth="1"/>
    <col min="6916" max="6916" width="18.28515625" style="61" customWidth="1"/>
    <col min="6917" max="7168" width="9.140625" style="61"/>
    <col min="7169" max="7169" width="19.140625" style="61" customWidth="1"/>
    <col min="7170" max="7170" width="16.140625" style="61" customWidth="1"/>
    <col min="7171" max="7171" width="18.140625" style="61" customWidth="1"/>
    <col min="7172" max="7172" width="18.28515625" style="61" customWidth="1"/>
    <col min="7173" max="7424" width="9.140625" style="61"/>
    <col min="7425" max="7425" width="19.140625" style="61" customWidth="1"/>
    <col min="7426" max="7426" width="16.140625" style="61" customWidth="1"/>
    <col min="7427" max="7427" width="18.140625" style="61" customWidth="1"/>
    <col min="7428" max="7428" width="18.28515625" style="61" customWidth="1"/>
    <col min="7429" max="7680" width="9.140625" style="61"/>
    <col min="7681" max="7681" width="19.140625" style="61" customWidth="1"/>
    <col min="7682" max="7682" width="16.140625" style="61" customWidth="1"/>
    <col min="7683" max="7683" width="18.140625" style="61" customWidth="1"/>
    <col min="7684" max="7684" width="18.28515625" style="61" customWidth="1"/>
    <col min="7685" max="7936" width="9.140625" style="61"/>
    <col min="7937" max="7937" width="19.140625" style="61" customWidth="1"/>
    <col min="7938" max="7938" width="16.140625" style="61" customWidth="1"/>
    <col min="7939" max="7939" width="18.140625" style="61" customWidth="1"/>
    <col min="7940" max="7940" width="18.28515625" style="61" customWidth="1"/>
    <col min="7941" max="8192" width="9.140625" style="61"/>
    <col min="8193" max="8193" width="19.140625" style="61" customWidth="1"/>
    <col min="8194" max="8194" width="16.140625" style="61" customWidth="1"/>
    <col min="8195" max="8195" width="18.140625" style="61" customWidth="1"/>
    <col min="8196" max="8196" width="18.28515625" style="61" customWidth="1"/>
    <col min="8197" max="8448" width="9.140625" style="61"/>
    <col min="8449" max="8449" width="19.140625" style="61" customWidth="1"/>
    <col min="8450" max="8450" width="16.140625" style="61" customWidth="1"/>
    <col min="8451" max="8451" width="18.140625" style="61" customWidth="1"/>
    <col min="8452" max="8452" width="18.28515625" style="61" customWidth="1"/>
    <col min="8453" max="8704" width="9.140625" style="61"/>
    <col min="8705" max="8705" width="19.140625" style="61" customWidth="1"/>
    <col min="8706" max="8706" width="16.140625" style="61" customWidth="1"/>
    <col min="8707" max="8707" width="18.140625" style="61" customWidth="1"/>
    <col min="8708" max="8708" width="18.28515625" style="61" customWidth="1"/>
    <col min="8709" max="8960" width="9.140625" style="61"/>
    <col min="8961" max="8961" width="19.140625" style="61" customWidth="1"/>
    <col min="8962" max="8962" width="16.140625" style="61" customWidth="1"/>
    <col min="8963" max="8963" width="18.140625" style="61" customWidth="1"/>
    <col min="8964" max="8964" width="18.28515625" style="61" customWidth="1"/>
    <col min="8965" max="9216" width="9.140625" style="61"/>
    <col min="9217" max="9217" width="19.140625" style="61" customWidth="1"/>
    <col min="9218" max="9218" width="16.140625" style="61" customWidth="1"/>
    <col min="9219" max="9219" width="18.140625" style="61" customWidth="1"/>
    <col min="9220" max="9220" width="18.28515625" style="61" customWidth="1"/>
    <col min="9221" max="9472" width="9.140625" style="61"/>
    <col min="9473" max="9473" width="19.140625" style="61" customWidth="1"/>
    <col min="9474" max="9474" width="16.140625" style="61" customWidth="1"/>
    <col min="9475" max="9475" width="18.140625" style="61" customWidth="1"/>
    <col min="9476" max="9476" width="18.28515625" style="61" customWidth="1"/>
    <col min="9477" max="9728" width="9.140625" style="61"/>
    <col min="9729" max="9729" width="19.140625" style="61" customWidth="1"/>
    <col min="9730" max="9730" width="16.140625" style="61" customWidth="1"/>
    <col min="9731" max="9731" width="18.140625" style="61" customWidth="1"/>
    <col min="9732" max="9732" width="18.28515625" style="61" customWidth="1"/>
    <col min="9733" max="9984" width="9.140625" style="61"/>
    <col min="9985" max="9985" width="19.140625" style="61" customWidth="1"/>
    <col min="9986" max="9986" width="16.140625" style="61" customWidth="1"/>
    <col min="9987" max="9987" width="18.140625" style="61" customWidth="1"/>
    <col min="9988" max="9988" width="18.28515625" style="61" customWidth="1"/>
    <col min="9989" max="10240" width="9.140625" style="61"/>
    <col min="10241" max="10241" width="19.140625" style="61" customWidth="1"/>
    <col min="10242" max="10242" width="16.140625" style="61" customWidth="1"/>
    <col min="10243" max="10243" width="18.140625" style="61" customWidth="1"/>
    <col min="10244" max="10244" width="18.28515625" style="61" customWidth="1"/>
    <col min="10245" max="10496" width="9.140625" style="61"/>
    <col min="10497" max="10497" width="19.140625" style="61" customWidth="1"/>
    <col min="10498" max="10498" width="16.140625" style="61" customWidth="1"/>
    <col min="10499" max="10499" width="18.140625" style="61" customWidth="1"/>
    <col min="10500" max="10500" width="18.28515625" style="61" customWidth="1"/>
    <col min="10501" max="10752" width="9.140625" style="61"/>
    <col min="10753" max="10753" width="19.140625" style="61" customWidth="1"/>
    <col min="10754" max="10754" width="16.140625" style="61" customWidth="1"/>
    <col min="10755" max="10755" width="18.140625" style="61" customWidth="1"/>
    <col min="10756" max="10756" width="18.28515625" style="61" customWidth="1"/>
    <col min="10757" max="11008" width="9.140625" style="61"/>
    <col min="11009" max="11009" width="19.140625" style="61" customWidth="1"/>
    <col min="11010" max="11010" width="16.140625" style="61" customWidth="1"/>
    <col min="11011" max="11011" width="18.140625" style="61" customWidth="1"/>
    <col min="11012" max="11012" width="18.28515625" style="61" customWidth="1"/>
    <col min="11013" max="11264" width="9.140625" style="61"/>
    <col min="11265" max="11265" width="19.140625" style="61" customWidth="1"/>
    <col min="11266" max="11266" width="16.140625" style="61" customWidth="1"/>
    <col min="11267" max="11267" width="18.140625" style="61" customWidth="1"/>
    <col min="11268" max="11268" width="18.28515625" style="61" customWidth="1"/>
    <col min="11269" max="11520" width="9.140625" style="61"/>
    <col min="11521" max="11521" width="19.140625" style="61" customWidth="1"/>
    <col min="11522" max="11522" width="16.140625" style="61" customWidth="1"/>
    <col min="11523" max="11523" width="18.140625" style="61" customWidth="1"/>
    <col min="11524" max="11524" width="18.28515625" style="61" customWidth="1"/>
    <col min="11525" max="11776" width="9.140625" style="61"/>
    <col min="11777" max="11777" width="19.140625" style="61" customWidth="1"/>
    <col min="11778" max="11778" width="16.140625" style="61" customWidth="1"/>
    <col min="11779" max="11779" width="18.140625" style="61" customWidth="1"/>
    <col min="11780" max="11780" width="18.28515625" style="61" customWidth="1"/>
    <col min="11781" max="12032" width="9.140625" style="61"/>
    <col min="12033" max="12033" width="19.140625" style="61" customWidth="1"/>
    <col min="12034" max="12034" width="16.140625" style="61" customWidth="1"/>
    <col min="12035" max="12035" width="18.140625" style="61" customWidth="1"/>
    <col min="12036" max="12036" width="18.28515625" style="61" customWidth="1"/>
    <col min="12037" max="12288" width="9.140625" style="61"/>
    <col min="12289" max="12289" width="19.140625" style="61" customWidth="1"/>
    <col min="12290" max="12290" width="16.140625" style="61" customWidth="1"/>
    <col min="12291" max="12291" width="18.140625" style="61" customWidth="1"/>
    <col min="12292" max="12292" width="18.28515625" style="61" customWidth="1"/>
    <col min="12293" max="12544" width="9.140625" style="61"/>
    <col min="12545" max="12545" width="19.140625" style="61" customWidth="1"/>
    <col min="12546" max="12546" width="16.140625" style="61" customWidth="1"/>
    <col min="12547" max="12547" width="18.140625" style="61" customWidth="1"/>
    <col min="12548" max="12548" width="18.28515625" style="61" customWidth="1"/>
    <col min="12549" max="12800" width="9.140625" style="61"/>
    <col min="12801" max="12801" width="19.140625" style="61" customWidth="1"/>
    <col min="12802" max="12802" width="16.140625" style="61" customWidth="1"/>
    <col min="12803" max="12803" width="18.140625" style="61" customWidth="1"/>
    <col min="12804" max="12804" width="18.28515625" style="61" customWidth="1"/>
    <col min="12805" max="13056" width="9.140625" style="61"/>
    <col min="13057" max="13057" width="19.140625" style="61" customWidth="1"/>
    <col min="13058" max="13058" width="16.140625" style="61" customWidth="1"/>
    <col min="13059" max="13059" width="18.140625" style="61" customWidth="1"/>
    <col min="13060" max="13060" width="18.28515625" style="61" customWidth="1"/>
    <col min="13061" max="13312" width="9.140625" style="61"/>
    <col min="13313" max="13313" width="19.140625" style="61" customWidth="1"/>
    <col min="13314" max="13314" width="16.140625" style="61" customWidth="1"/>
    <col min="13315" max="13315" width="18.140625" style="61" customWidth="1"/>
    <col min="13316" max="13316" width="18.28515625" style="61" customWidth="1"/>
    <col min="13317" max="13568" width="9.140625" style="61"/>
    <col min="13569" max="13569" width="19.140625" style="61" customWidth="1"/>
    <col min="13570" max="13570" width="16.140625" style="61" customWidth="1"/>
    <col min="13571" max="13571" width="18.140625" style="61" customWidth="1"/>
    <col min="13572" max="13572" width="18.28515625" style="61" customWidth="1"/>
    <col min="13573" max="13824" width="9.140625" style="61"/>
    <col min="13825" max="13825" width="19.140625" style="61" customWidth="1"/>
    <col min="13826" max="13826" width="16.140625" style="61" customWidth="1"/>
    <col min="13827" max="13827" width="18.140625" style="61" customWidth="1"/>
    <col min="13828" max="13828" width="18.28515625" style="61" customWidth="1"/>
    <col min="13829" max="14080" width="9.140625" style="61"/>
    <col min="14081" max="14081" width="19.140625" style="61" customWidth="1"/>
    <col min="14082" max="14082" width="16.140625" style="61" customWidth="1"/>
    <col min="14083" max="14083" width="18.140625" style="61" customWidth="1"/>
    <col min="14084" max="14084" width="18.28515625" style="61" customWidth="1"/>
    <col min="14085" max="14336" width="9.140625" style="61"/>
    <col min="14337" max="14337" width="19.140625" style="61" customWidth="1"/>
    <col min="14338" max="14338" width="16.140625" style="61" customWidth="1"/>
    <col min="14339" max="14339" width="18.140625" style="61" customWidth="1"/>
    <col min="14340" max="14340" width="18.28515625" style="61" customWidth="1"/>
    <col min="14341" max="14592" width="9.140625" style="61"/>
    <col min="14593" max="14593" width="19.140625" style="61" customWidth="1"/>
    <col min="14594" max="14594" width="16.140625" style="61" customWidth="1"/>
    <col min="14595" max="14595" width="18.140625" style="61" customWidth="1"/>
    <col min="14596" max="14596" width="18.28515625" style="61" customWidth="1"/>
    <col min="14597" max="14848" width="9.140625" style="61"/>
    <col min="14849" max="14849" width="19.140625" style="61" customWidth="1"/>
    <col min="14850" max="14850" width="16.140625" style="61" customWidth="1"/>
    <col min="14851" max="14851" width="18.140625" style="61" customWidth="1"/>
    <col min="14852" max="14852" width="18.28515625" style="61" customWidth="1"/>
    <col min="14853" max="15104" width="9.140625" style="61"/>
    <col min="15105" max="15105" width="19.140625" style="61" customWidth="1"/>
    <col min="15106" max="15106" width="16.140625" style="61" customWidth="1"/>
    <col min="15107" max="15107" width="18.140625" style="61" customWidth="1"/>
    <col min="15108" max="15108" width="18.28515625" style="61" customWidth="1"/>
    <col min="15109" max="15360" width="9.140625" style="61"/>
    <col min="15361" max="15361" width="19.140625" style="61" customWidth="1"/>
    <col min="15362" max="15362" width="16.140625" style="61" customWidth="1"/>
    <col min="15363" max="15363" width="18.140625" style="61" customWidth="1"/>
    <col min="15364" max="15364" width="18.28515625" style="61" customWidth="1"/>
    <col min="15365" max="15616" width="9.140625" style="61"/>
    <col min="15617" max="15617" width="19.140625" style="61" customWidth="1"/>
    <col min="15618" max="15618" width="16.140625" style="61" customWidth="1"/>
    <col min="15619" max="15619" width="18.140625" style="61" customWidth="1"/>
    <col min="15620" max="15620" width="18.28515625" style="61" customWidth="1"/>
    <col min="15621" max="15872" width="9.140625" style="61"/>
    <col min="15873" max="15873" width="19.140625" style="61" customWidth="1"/>
    <col min="15874" max="15874" width="16.140625" style="61" customWidth="1"/>
    <col min="15875" max="15875" width="18.140625" style="61" customWidth="1"/>
    <col min="15876" max="15876" width="18.28515625" style="61" customWidth="1"/>
    <col min="15877" max="16128" width="9.140625" style="61"/>
    <col min="16129" max="16129" width="19.140625" style="61" customWidth="1"/>
    <col min="16130" max="16130" width="16.140625" style="61" customWidth="1"/>
    <col min="16131" max="16131" width="18.140625" style="61" customWidth="1"/>
    <col min="16132" max="16132" width="18.28515625" style="61" customWidth="1"/>
    <col min="16133" max="16384" width="9.140625" style="61"/>
  </cols>
  <sheetData>
    <row r="1" spans="1:4">
      <c r="A1" s="521" t="s">
        <v>512</v>
      </c>
      <c r="B1" s="521"/>
      <c r="C1" s="521"/>
      <c r="D1" s="521"/>
    </row>
    <row r="2" spans="1:4">
      <c r="A2" s="93"/>
      <c r="B2" s="93"/>
      <c r="C2" s="93"/>
      <c r="D2" s="93"/>
    </row>
    <row r="3" spans="1:4">
      <c r="A3" s="521" t="s">
        <v>513</v>
      </c>
      <c r="B3" s="521"/>
      <c r="C3" s="521"/>
      <c r="D3" s="521"/>
    </row>
    <row r="4" spans="1:4">
      <c r="A4" s="93"/>
      <c r="B4" s="93"/>
      <c r="C4" s="93"/>
      <c r="D4" s="93"/>
    </row>
    <row r="5" spans="1:4">
      <c r="A5" s="521" t="s">
        <v>514</v>
      </c>
      <c r="B5" s="521"/>
      <c r="C5" s="521"/>
      <c r="D5" s="521"/>
    </row>
    <row r="6" spans="1:4">
      <c r="A6" s="93"/>
      <c r="B6" s="93"/>
      <c r="C6" s="93"/>
      <c r="D6" s="93"/>
    </row>
    <row r="7" spans="1:4">
      <c r="A7" s="521" t="s">
        <v>515</v>
      </c>
      <c r="B7" s="521"/>
      <c r="C7" s="521"/>
      <c r="D7" s="521"/>
    </row>
    <row r="8" spans="1:4">
      <c r="A8" s="93"/>
      <c r="B8" s="93"/>
      <c r="C8" s="93"/>
      <c r="D8" s="93"/>
    </row>
    <row r="9" spans="1:4">
      <c r="A9" s="521" t="s">
        <v>516</v>
      </c>
      <c r="B9" s="521"/>
      <c r="C9" s="521"/>
      <c r="D9" s="521"/>
    </row>
    <row r="10" spans="1:4">
      <c r="A10" s="93"/>
      <c r="B10" s="93"/>
      <c r="C10" s="93"/>
      <c r="D10" s="93"/>
    </row>
    <row r="11" spans="1:4" ht="15.75" thickBot="1">
      <c r="A11" s="521" t="s">
        <v>517</v>
      </c>
      <c r="B11" s="521"/>
      <c r="C11" s="521"/>
      <c r="D11" s="521"/>
    </row>
    <row r="12" spans="1:4">
      <c r="A12" s="94" t="s">
        <v>14</v>
      </c>
      <c r="B12" s="95" t="s">
        <v>400</v>
      </c>
      <c r="C12" s="95" t="s">
        <v>518</v>
      </c>
      <c r="D12" s="96" t="s">
        <v>519</v>
      </c>
    </row>
    <row r="13" spans="1:4">
      <c r="A13" s="97" t="s">
        <v>520</v>
      </c>
      <c r="B13" s="90">
        <v>55</v>
      </c>
      <c r="C13" s="66">
        <v>2</v>
      </c>
      <c r="D13" s="91">
        <f>C13*B13</f>
        <v>110</v>
      </c>
    </row>
    <row r="14" spans="1:4">
      <c r="A14" s="97" t="s">
        <v>17</v>
      </c>
      <c r="B14" s="90">
        <v>10</v>
      </c>
      <c r="C14" s="66">
        <v>2</v>
      </c>
      <c r="D14" s="91">
        <f>C14*B14</f>
        <v>20</v>
      </c>
    </row>
    <row r="15" spans="1:4">
      <c r="A15" s="97" t="s">
        <v>521</v>
      </c>
      <c r="B15" s="90">
        <f>21+20</f>
        <v>41</v>
      </c>
      <c r="C15" s="66">
        <v>2</v>
      </c>
      <c r="D15" s="91">
        <f>C15*B15</f>
        <v>82</v>
      </c>
    </row>
    <row r="16" spans="1:4">
      <c r="A16" s="97" t="s">
        <v>522</v>
      </c>
      <c r="B16" s="90">
        <v>28</v>
      </c>
      <c r="C16" s="66">
        <v>1</v>
      </c>
      <c r="D16" s="91">
        <f>C16*B16</f>
        <v>28</v>
      </c>
    </row>
    <row r="17" spans="1:4">
      <c r="A17" s="97" t="s">
        <v>523</v>
      </c>
      <c r="B17" s="90">
        <v>3.5</v>
      </c>
      <c r="C17" s="66">
        <v>2</v>
      </c>
      <c r="D17" s="91">
        <f>C17*B17</f>
        <v>7</v>
      </c>
    </row>
    <row r="18" spans="1:4" ht="15.75" thickBot="1">
      <c r="A18" s="527" t="s">
        <v>7</v>
      </c>
      <c r="B18" s="528"/>
      <c r="C18" s="529"/>
      <c r="D18" s="98">
        <f>SUM(D13:D17)</f>
        <v>247</v>
      </c>
    </row>
    <row r="19" spans="1:4" s="102" customFormat="1" ht="15.75" thickBot="1">
      <c r="A19" s="99"/>
      <c r="B19" s="99"/>
      <c r="C19" s="100" t="s">
        <v>524</v>
      </c>
      <c r="D19" s="101">
        <f>D18/6</f>
        <v>41.166666666666664</v>
      </c>
    </row>
    <row r="20" spans="1:4" s="102" customFormat="1">
      <c r="A20" s="99"/>
      <c r="B20" s="99"/>
      <c r="C20" s="99"/>
      <c r="D20" s="103"/>
    </row>
    <row r="21" spans="1:4" s="102" customFormat="1" ht="15.75" thickBot="1">
      <c r="A21" s="530" t="s">
        <v>525</v>
      </c>
      <c r="B21" s="530"/>
      <c r="C21" s="530"/>
      <c r="D21" s="530"/>
    </row>
    <row r="22" spans="1:4">
      <c r="A22" s="94" t="s">
        <v>14</v>
      </c>
      <c r="B22" s="95" t="s">
        <v>400</v>
      </c>
      <c r="C22" s="95" t="s">
        <v>518</v>
      </c>
      <c r="D22" s="96" t="s">
        <v>519</v>
      </c>
    </row>
    <row r="23" spans="1:4">
      <c r="A23" s="97" t="s">
        <v>526</v>
      </c>
      <c r="B23" s="90">
        <v>55</v>
      </c>
      <c r="C23" s="66">
        <v>2</v>
      </c>
      <c r="D23" s="91">
        <f t="shared" ref="D23:D28" si="0">C23*B23</f>
        <v>110</v>
      </c>
    </row>
    <row r="24" spans="1:4">
      <c r="A24" s="97" t="s">
        <v>16</v>
      </c>
      <c r="B24" s="90">
        <v>10</v>
      </c>
      <c r="C24" s="66">
        <v>2</v>
      </c>
      <c r="D24" s="91">
        <f t="shared" si="0"/>
        <v>20</v>
      </c>
    </row>
    <row r="25" spans="1:4">
      <c r="A25" s="97" t="s">
        <v>521</v>
      </c>
      <c r="B25" s="90">
        <f>20+19</f>
        <v>39</v>
      </c>
      <c r="C25" s="66">
        <v>2</v>
      </c>
      <c r="D25" s="91">
        <f t="shared" si="0"/>
        <v>78</v>
      </c>
    </row>
    <row r="26" spans="1:4">
      <c r="A26" s="97" t="s">
        <v>527</v>
      </c>
      <c r="B26" s="90">
        <v>1.6</v>
      </c>
      <c r="C26" s="66">
        <v>2</v>
      </c>
      <c r="D26" s="91">
        <f t="shared" si="0"/>
        <v>3.2</v>
      </c>
    </row>
    <row r="27" spans="1:4">
      <c r="A27" s="97" t="s">
        <v>522</v>
      </c>
      <c r="B27" s="90">
        <v>28</v>
      </c>
      <c r="C27" s="66">
        <v>1</v>
      </c>
      <c r="D27" s="91">
        <f t="shared" si="0"/>
        <v>28</v>
      </c>
    </row>
    <row r="28" spans="1:4">
      <c r="A28" s="97" t="s">
        <v>523</v>
      </c>
      <c r="B28" s="90">
        <v>3.5</v>
      </c>
      <c r="C28" s="66">
        <v>2</v>
      </c>
      <c r="D28" s="91">
        <f t="shared" si="0"/>
        <v>7</v>
      </c>
    </row>
    <row r="29" spans="1:4" ht="15.75" thickBot="1">
      <c r="A29" s="527" t="s">
        <v>7</v>
      </c>
      <c r="B29" s="528"/>
      <c r="C29" s="528"/>
      <c r="D29" s="104">
        <f>SUM(D23:D28)</f>
        <v>246.2</v>
      </c>
    </row>
    <row r="30" spans="1:4" ht="15.75" thickBot="1">
      <c r="C30" s="100" t="s">
        <v>524</v>
      </c>
      <c r="D30" s="101">
        <f>D29/6</f>
        <v>41.033333333333331</v>
      </c>
    </row>
    <row r="32" spans="1:4" ht="15.75" thickBot="1">
      <c r="A32" s="531" t="s">
        <v>387</v>
      </c>
      <c r="B32" s="531"/>
      <c r="C32" s="531"/>
      <c r="D32" s="531"/>
    </row>
    <row r="33" spans="1:4" ht="15.75" thickBot="1">
      <c r="A33" s="105"/>
      <c r="B33" s="105"/>
      <c r="C33" s="105"/>
      <c r="D33" s="105"/>
    </row>
    <row r="34" spans="1:4">
      <c r="A34" s="94" t="s">
        <v>14</v>
      </c>
      <c r="B34" s="95" t="s">
        <v>400</v>
      </c>
      <c r="C34" s="95" t="s">
        <v>518</v>
      </c>
      <c r="D34" s="96" t="s">
        <v>519</v>
      </c>
    </row>
    <row r="35" spans="1:4">
      <c r="A35" s="97" t="s">
        <v>528</v>
      </c>
      <c r="B35" s="90">
        <v>17</v>
      </c>
      <c r="C35" s="66">
        <v>2</v>
      </c>
      <c r="D35" s="91">
        <f t="shared" ref="D35:D41" si="1">C35*B35</f>
        <v>34</v>
      </c>
    </row>
    <row r="36" spans="1:4">
      <c r="A36" s="97" t="s">
        <v>529</v>
      </c>
      <c r="B36" s="90">
        <v>16</v>
      </c>
      <c r="C36" s="66">
        <v>2</v>
      </c>
      <c r="D36" s="91">
        <f t="shared" si="1"/>
        <v>32</v>
      </c>
    </row>
    <row r="37" spans="1:4">
      <c r="A37" s="97" t="s">
        <v>530</v>
      </c>
      <c r="B37" s="90">
        <f>21+18</f>
        <v>39</v>
      </c>
      <c r="C37" s="66">
        <v>2</v>
      </c>
      <c r="D37" s="91">
        <f t="shared" si="1"/>
        <v>78</v>
      </c>
    </row>
    <row r="38" spans="1:4">
      <c r="A38" s="97" t="s">
        <v>531</v>
      </c>
      <c r="B38" s="90">
        <v>3.5</v>
      </c>
      <c r="C38" s="66">
        <v>6</v>
      </c>
      <c r="D38" s="91">
        <f t="shared" si="1"/>
        <v>21</v>
      </c>
    </row>
    <row r="39" spans="1:4">
      <c r="A39" s="97" t="s">
        <v>532</v>
      </c>
      <c r="B39" s="90">
        <v>38</v>
      </c>
      <c r="C39" s="66">
        <v>1</v>
      </c>
      <c r="D39" s="91">
        <f t="shared" si="1"/>
        <v>38</v>
      </c>
    </row>
    <row r="40" spans="1:4">
      <c r="A40" s="97" t="s">
        <v>533</v>
      </c>
      <c r="B40" s="90">
        <v>3.5</v>
      </c>
      <c r="C40" s="66">
        <v>2</v>
      </c>
      <c r="D40" s="91">
        <f t="shared" si="1"/>
        <v>7</v>
      </c>
    </row>
    <row r="41" spans="1:4">
      <c r="A41" s="97" t="s">
        <v>534</v>
      </c>
      <c r="B41" s="90">
        <v>27</v>
      </c>
      <c r="C41" s="66">
        <v>1</v>
      </c>
      <c r="D41" s="91">
        <f t="shared" si="1"/>
        <v>27</v>
      </c>
    </row>
    <row r="42" spans="1:4" ht="15.75" thickBot="1">
      <c r="A42" s="527" t="s">
        <v>7</v>
      </c>
      <c r="B42" s="528"/>
      <c r="C42" s="528"/>
      <c r="D42" s="104">
        <f>SUM(D35:D41)</f>
        <v>237</v>
      </c>
    </row>
    <row r="43" spans="1:4" ht="15.75" thickBot="1">
      <c r="C43" s="100" t="s">
        <v>524</v>
      </c>
      <c r="D43" s="101">
        <f>D42/6</f>
        <v>39.5</v>
      </c>
    </row>
    <row r="45" spans="1:4">
      <c r="A45" s="521" t="s">
        <v>535</v>
      </c>
      <c r="B45" s="521"/>
      <c r="C45" s="521"/>
      <c r="D45" s="521"/>
    </row>
    <row r="46" spans="1:4" ht="15.75" thickBot="1">
      <c r="A46" s="93"/>
    </row>
    <row r="47" spans="1:4">
      <c r="A47" s="94" t="s">
        <v>14</v>
      </c>
      <c r="B47" s="95" t="s">
        <v>400</v>
      </c>
      <c r="C47" s="95" t="s">
        <v>518</v>
      </c>
      <c r="D47" s="96" t="s">
        <v>519</v>
      </c>
    </row>
    <row r="48" spans="1:4">
      <c r="A48" s="97" t="s">
        <v>529</v>
      </c>
      <c r="B48" s="90">
        <v>27</v>
      </c>
      <c r="C48" s="66">
        <v>2</v>
      </c>
      <c r="D48" s="91">
        <f t="shared" ref="D48:D53" si="2">C48*B48</f>
        <v>54</v>
      </c>
    </row>
    <row r="49" spans="1:4">
      <c r="A49" s="97" t="s">
        <v>530</v>
      </c>
      <c r="B49" s="90">
        <v>22</v>
      </c>
      <c r="C49" s="66">
        <v>2</v>
      </c>
      <c r="D49" s="91">
        <f t="shared" si="2"/>
        <v>44</v>
      </c>
    </row>
    <row r="50" spans="1:4">
      <c r="A50" s="97" t="s">
        <v>536</v>
      </c>
      <c r="B50" s="90">
        <v>25</v>
      </c>
      <c r="C50" s="66">
        <v>1</v>
      </c>
      <c r="D50" s="91">
        <f t="shared" si="2"/>
        <v>25</v>
      </c>
    </row>
    <row r="51" spans="1:4">
      <c r="A51" s="97" t="s">
        <v>537</v>
      </c>
      <c r="B51" s="90">
        <v>58</v>
      </c>
      <c r="C51" s="66">
        <v>1</v>
      </c>
      <c r="D51" s="91">
        <f t="shared" si="2"/>
        <v>58</v>
      </c>
    </row>
    <row r="52" spans="1:4">
      <c r="A52" s="97" t="s">
        <v>533</v>
      </c>
      <c r="B52" s="90">
        <v>3.5</v>
      </c>
      <c r="C52" s="66">
        <v>2</v>
      </c>
      <c r="D52" s="91">
        <f t="shared" si="2"/>
        <v>7</v>
      </c>
    </row>
    <row r="53" spans="1:4">
      <c r="A53" s="97" t="s">
        <v>20</v>
      </c>
      <c r="B53" s="90">
        <v>6</v>
      </c>
      <c r="C53" s="66">
        <v>2</v>
      </c>
      <c r="D53" s="91">
        <f t="shared" si="2"/>
        <v>12</v>
      </c>
    </row>
    <row r="54" spans="1:4" ht="15.75" thickBot="1">
      <c r="A54" s="527" t="s">
        <v>7</v>
      </c>
      <c r="B54" s="528"/>
      <c r="C54" s="528"/>
      <c r="D54" s="104">
        <f>SUM(D48:D53)</f>
        <v>200</v>
      </c>
    </row>
    <row r="55" spans="1:4" ht="15.75" thickBot="1">
      <c r="C55" s="100" t="s">
        <v>524</v>
      </c>
      <c r="D55" s="101">
        <f>D54/6</f>
        <v>33.333333333333336</v>
      </c>
    </row>
    <row r="58" spans="1:4">
      <c r="A58" s="521" t="s">
        <v>538</v>
      </c>
      <c r="B58" s="521"/>
      <c r="C58" s="521"/>
      <c r="D58" s="521"/>
    </row>
    <row r="59" spans="1:4" ht="15.75" thickBot="1">
      <c r="A59" s="93"/>
    </row>
    <row r="60" spans="1:4">
      <c r="A60" s="94" t="s">
        <v>14</v>
      </c>
      <c r="B60" s="95" t="s">
        <v>400</v>
      </c>
      <c r="C60" s="95" t="s">
        <v>518</v>
      </c>
      <c r="D60" s="96" t="s">
        <v>519</v>
      </c>
    </row>
    <row r="61" spans="1:4">
      <c r="A61" s="97" t="s">
        <v>539</v>
      </c>
      <c r="B61" s="90">
        <v>27</v>
      </c>
      <c r="C61" s="66">
        <v>2</v>
      </c>
      <c r="D61" s="91">
        <f t="shared" ref="D61:D67" si="3">C61*B61</f>
        <v>54</v>
      </c>
    </row>
    <row r="62" spans="1:4">
      <c r="A62" s="97" t="s">
        <v>540</v>
      </c>
      <c r="B62" s="90">
        <v>24</v>
      </c>
      <c r="C62" s="66">
        <v>2</v>
      </c>
      <c r="D62" s="91">
        <f t="shared" si="3"/>
        <v>48</v>
      </c>
    </row>
    <row r="63" spans="1:4">
      <c r="A63" s="97" t="s">
        <v>529</v>
      </c>
      <c r="B63" s="90">
        <v>27</v>
      </c>
      <c r="C63" s="66">
        <v>2</v>
      </c>
      <c r="D63" s="91">
        <f t="shared" si="3"/>
        <v>54</v>
      </c>
    </row>
    <row r="64" spans="1:4">
      <c r="A64" s="97" t="s">
        <v>541</v>
      </c>
      <c r="B64" s="90">
        <v>6</v>
      </c>
      <c r="C64" s="66">
        <v>2</v>
      </c>
      <c r="D64" s="91">
        <f t="shared" si="3"/>
        <v>12</v>
      </c>
    </row>
    <row r="65" spans="1:4">
      <c r="A65" s="97" t="s">
        <v>533</v>
      </c>
      <c r="B65" s="90">
        <v>3.5</v>
      </c>
      <c r="C65" s="66">
        <v>2</v>
      </c>
      <c r="D65" s="91">
        <f t="shared" si="3"/>
        <v>7</v>
      </c>
    </row>
    <row r="66" spans="1:4">
      <c r="A66" s="97" t="s">
        <v>537</v>
      </c>
      <c r="B66" s="90">
        <v>58</v>
      </c>
      <c r="C66" s="66">
        <v>1</v>
      </c>
      <c r="D66" s="91">
        <f t="shared" si="3"/>
        <v>58</v>
      </c>
    </row>
    <row r="67" spans="1:4">
      <c r="A67" s="97" t="s">
        <v>536</v>
      </c>
      <c r="B67" s="90">
        <v>25</v>
      </c>
      <c r="C67" s="66">
        <v>1</v>
      </c>
      <c r="D67" s="91">
        <f t="shared" si="3"/>
        <v>25</v>
      </c>
    </row>
    <row r="68" spans="1:4" ht="15.75" thickBot="1">
      <c r="A68" s="527" t="s">
        <v>7</v>
      </c>
      <c r="B68" s="528"/>
      <c r="C68" s="528"/>
      <c r="D68" s="104">
        <f>SUM(D61:D67)</f>
        <v>258</v>
      </c>
    </row>
    <row r="69" spans="1:4" ht="15.75" thickBot="1">
      <c r="C69" s="100" t="s">
        <v>524</v>
      </c>
      <c r="D69" s="101">
        <f>D68/6</f>
        <v>43</v>
      </c>
    </row>
    <row r="71" spans="1:4">
      <c r="A71" s="532" t="s">
        <v>549</v>
      </c>
      <c r="B71" s="533"/>
      <c r="C71" s="533"/>
      <c r="D71" s="533"/>
    </row>
    <row r="75" spans="1:4">
      <c r="A75" s="521" t="s">
        <v>542</v>
      </c>
      <c r="B75" s="521"/>
      <c r="C75" s="521"/>
      <c r="D75" s="521"/>
    </row>
    <row r="76" spans="1:4">
      <c r="A76" s="521" t="s">
        <v>543</v>
      </c>
      <c r="B76" s="521"/>
      <c r="C76" s="521"/>
      <c r="D76" s="521"/>
    </row>
    <row r="77" spans="1:4">
      <c r="A77" s="521" t="s">
        <v>544</v>
      </c>
      <c r="B77" s="521"/>
      <c r="C77" s="521"/>
      <c r="D77" s="521"/>
    </row>
  </sheetData>
  <mergeCells count="19">
    <mergeCell ref="A77:D77"/>
    <mergeCell ref="A54:C54"/>
    <mergeCell ref="A58:D58"/>
    <mergeCell ref="A68:C68"/>
    <mergeCell ref="A71:D71"/>
    <mergeCell ref="A75:D75"/>
    <mergeCell ref="A76:D76"/>
    <mergeCell ref="A45:D45"/>
    <mergeCell ref="A1:D1"/>
    <mergeCell ref="A3:D3"/>
    <mergeCell ref="A5:D5"/>
    <mergeCell ref="A7:D7"/>
    <mergeCell ref="A9:D9"/>
    <mergeCell ref="A11:D11"/>
    <mergeCell ref="A18:C18"/>
    <mergeCell ref="A21:D21"/>
    <mergeCell ref="A29:C29"/>
    <mergeCell ref="A32:D32"/>
    <mergeCell ref="A42:C42"/>
  </mergeCells>
  <printOptions horizontalCentered="1"/>
  <pageMargins left="0.98425196850393704" right="0.78740157480314965" top="0.98425196850393704" bottom="0.78740157480314965" header="0.31496062992125984" footer="0.31496062992125984"/>
  <pageSetup paperSize="9" fitToHeight="2" orientation="portrait" r:id="rId1"/>
  <rowBreaks count="1" manualBreakCount="1">
    <brk id="4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2:CZ151"/>
  <sheetViews>
    <sheetView showGridLines="0" view="pageBreakPreview" zoomScale="75" zoomScaleSheetLayoutView="75" workbookViewId="0">
      <pane xSplit="3" ySplit="3" topLeftCell="D112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140625" defaultRowHeight="15.75"/>
  <cols>
    <col min="1" max="1" width="9.140625" style="255" hidden="1" customWidth="1"/>
    <col min="2" max="2" width="20.7109375" style="321" customWidth="1"/>
    <col min="3" max="3" width="29.7109375" style="332" customWidth="1"/>
    <col min="4" max="4" width="5.7109375" style="321" customWidth="1"/>
    <col min="5" max="6" width="20.7109375" style="322" customWidth="1"/>
    <col min="7" max="7" width="1.7109375" style="323" customWidth="1"/>
    <col min="8" max="9" width="20.7109375" style="322" customWidth="1"/>
    <col min="10" max="10" width="7.28515625" style="354" bestFit="1" customWidth="1"/>
    <col min="11" max="11" width="15.140625" style="350" bestFit="1" customWidth="1"/>
    <col min="12" max="13" width="9.140625" style="350"/>
    <col min="14" max="14" width="15.140625" style="350" bestFit="1" customWidth="1"/>
    <col min="15" max="15" width="9.140625" style="350"/>
    <col min="16" max="16" width="15.140625" style="350" bestFit="1" customWidth="1"/>
    <col min="17" max="104" width="9.140625" style="350"/>
    <col min="105" max="16384" width="9.140625" style="255"/>
  </cols>
  <sheetData>
    <row r="2" spans="2:10">
      <c r="B2" s="319" t="s">
        <v>580</v>
      </c>
      <c r="C2" s="320" t="s">
        <v>581</v>
      </c>
      <c r="H2" s="467" t="s">
        <v>575</v>
      </c>
      <c r="I2" s="468"/>
    </row>
    <row r="3" spans="2:10" ht="31.9" customHeight="1">
      <c r="B3" s="257" t="s">
        <v>618</v>
      </c>
      <c r="C3" s="259" t="s">
        <v>567</v>
      </c>
      <c r="D3" s="258" t="s">
        <v>563</v>
      </c>
      <c r="E3" s="295" t="s">
        <v>619</v>
      </c>
      <c r="F3" s="309" t="s">
        <v>620</v>
      </c>
      <c r="G3" s="256"/>
      <c r="H3" s="295" t="s">
        <v>619</v>
      </c>
      <c r="I3" s="309" t="s">
        <v>620</v>
      </c>
    </row>
    <row r="4" spans="2:10">
      <c r="B4" s="260">
        <v>5</v>
      </c>
      <c r="C4" s="286" t="s">
        <v>568</v>
      </c>
      <c r="D4" s="261">
        <v>2</v>
      </c>
      <c r="E4" s="296">
        <f>DEMONSTRATIVO!C19</f>
        <v>2979.0193713450426</v>
      </c>
      <c r="F4" s="294">
        <f>E4*D4</f>
        <v>5958.0387426900852</v>
      </c>
      <c r="G4" s="282"/>
      <c r="H4" s="296">
        <f>DEMONSTRATIVO!E19</f>
        <v>2979.0193713450426</v>
      </c>
      <c r="I4" s="294">
        <f>H4*D4</f>
        <v>5958.0387426900852</v>
      </c>
      <c r="J4" s="354">
        <f>I4/F4-1</f>
        <v>0</v>
      </c>
    </row>
    <row r="5" spans="2:10">
      <c r="B5" s="464"/>
      <c r="C5" s="464"/>
      <c r="D5" s="263">
        <f>SUM(D4:D4)</f>
        <v>2</v>
      </c>
      <c r="E5" s="297"/>
      <c r="F5" s="310">
        <f>SUM(F4:F4)</f>
        <v>5958.0387426900852</v>
      </c>
      <c r="G5" s="283"/>
      <c r="H5" s="297"/>
      <c r="I5" s="310">
        <f>SUM(I4:I4)</f>
        <v>5958.0387426900852</v>
      </c>
    </row>
    <row r="6" spans="2:10">
      <c r="B6" s="324"/>
      <c r="C6" s="325" t="s">
        <v>588</v>
      </c>
      <c r="E6" s="326"/>
      <c r="F6" s="326"/>
      <c r="G6" s="327"/>
      <c r="H6" s="326"/>
      <c r="I6" s="326"/>
    </row>
    <row r="7" spans="2:10">
      <c r="B7" s="257" t="s">
        <v>582</v>
      </c>
      <c r="C7" s="259" t="s">
        <v>267</v>
      </c>
      <c r="D7" s="258" t="s">
        <v>624</v>
      </c>
      <c r="E7" s="295" t="s">
        <v>583</v>
      </c>
      <c r="F7" s="309" t="s">
        <v>584</v>
      </c>
      <c r="G7" s="256"/>
      <c r="H7" s="295" t="s">
        <v>583</v>
      </c>
      <c r="I7" s="309" t="s">
        <v>584</v>
      </c>
    </row>
    <row r="8" spans="2:10">
      <c r="B8" s="260">
        <v>2</v>
      </c>
      <c r="C8" s="286" t="s">
        <v>621</v>
      </c>
      <c r="D8" s="261">
        <v>1</v>
      </c>
      <c r="E8" s="298">
        <f>DEMONSTRATIVO!C8</f>
        <v>3419.4708107340889</v>
      </c>
      <c r="F8" s="311">
        <f t="shared" ref="F8:F13" si="0">E8*D8</f>
        <v>3419.4708107340889</v>
      </c>
      <c r="G8" s="279"/>
      <c r="H8" s="298">
        <f>DEMONSTRATIVO!E8</f>
        <v>3419.4708107340889</v>
      </c>
      <c r="I8" s="294">
        <f t="shared" ref="I8:I13" si="1">H8*D8</f>
        <v>3419.4708107340889</v>
      </c>
      <c r="J8" s="354">
        <f t="shared" ref="J8:J13" si="2">I8/F8-1</f>
        <v>0</v>
      </c>
    </row>
    <row r="9" spans="2:10">
      <c r="B9" s="260">
        <v>7</v>
      </c>
      <c r="C9" s="286" t="s">
        <v>570</v>
      </c>
      <c r="D9" s="261">
        <v>1</v>
      </c>
      <c r="E9" s="298">
        <f>DEMONSTRATIVO!C24</f>
        <v>4672.818455788949</v>
      </c>
      <c r="F9" s="311">
        <f t="shared" si="0"/>
        <v>4672.818455788949</v>
      </c>
      <c r="G9" s="279"/>
      <c r="H9" s="298">
        <f>DEMONSTRATIVO!E24</f>
        <v>4363.6665417037966</v>
      </c>
      <c r="I9" s="294">
        <f t="shared" si="1"/>
        <v>4363.6665417037966</v>
      </c>
      <c r="J9" s="354">
        <f t="shared" si="2"/>
        <v>-6.6159624434404818E-2</v>
      </c>
    </row>
    <row r="10" spans="2:10">
      <c r="B10" s="328">
        <v>11</v>
      </c>
      <c r="C10" s="287" t="s">
        <v>622</v>
      </c>
      <c r="D10" s="329">
        <v>3</v>
      </c>
      <c r="E10" s="299">
        <f>DEMONSTRATIVO!C30</f>
        <v>4713.3423195249097</v>
      </c>
      <c r="F10" s="311">
        <f t="shared" si="0"/>
        <v>14140.02695857473</v>
      </c>
      <c r="G10" s="279"/>
      <c r="H10" s="298">
        <f>DEMONSTRATIVO!E30</f>
        <v>4713.3423195249097</v>
      </c>
      <c r="I10" s="294">
        <f t="shared" si="1"/>
        <v>14140.02695857473</v>
      </c>
      <c r="J10" s="354">
        <f t="shared" si="2"/>
        <v>0</v>
      </c>
    </row>
    <row r="11" spans="2:10">
      <c r="B11" s="328">
        <v>11</v>
      </c>
      <c r="C11" s="287" t="s">
        <v>589</v>
      </c>
      <c r="D11" s="329">
        <v>1</v>
      </c>
      <c r="E11" s="298">
        <f>DEMONSTRATIVO!C30</f>
        <v>4713.3423195249097</v>
      </c>
      <c r="F11" s="311">
        <f t="shared" si="0"/>
        <v>4713.3423195249097</v>
      </c>
      <c r="G11" s="279"/>
      <c r="H11" s="298">
        <f>DEMONSTRATIVO!E30</f>
        <v>4713.3423195249097</v>
      </c>
      <c r="I11" s="294">
        <f t="shared" si="1"/>
        <v>4713.3423195249097</v>
      </c>
      <c r="J11" s="354">
        <f t="shared" si="2"/>
        <v>0</v>
      </c>
    </row>
    <row r="12" spans="2:10">
      <c r="B12" s="260">
        <v>1</v>
      </c>
      <c r="C12" s="286" t="s">
        <v>585</v>
      </c>
      <c r="D12" s="261">
        <v>1</v>
      </c>
      <c r="E12" s="296">
        <f>DEMONSTRATIVO!C7</f>
        <v>7099.0814923180969</v>
      </c>
      <c r="F12" s="311">
        <f t="shared" si="0"/>
        <v>7099.0814923180969</v>
      </c>
      <c r="G12" s="282"/>
      <c r="H12" s="296">
        <f>DEMONSTRATIVO!E7</f>
        <v>6626.1127033609073</v>
      </c>
      <c r="I12" s="294">
        <f t="shared" si="1"/>
        <v>6626.1127033609073</v>
      </c>
      <c r="J12" s="354">
        <f t="shared" si="2"/>
        <v>-6.6623941346354187E-2</v>
      </c>
    </row>
    <row r="13" spans="2:10">
      <c r="B13" s="260">
        <v>5</v>
      </c>
      <c r="C13" s="286" t="s">
        <v>568</v>
      </c>
      <c r="D13" s="261">
        <v>1</v>
      </c>
      <c r="E13" s="296">
        <f>DEMONSTRATIVO!C19</f>
        <v>2979.0193713450426</v>
      </c>
      <c r="F13" s="311">
        <f t="shared" si="0"/>
        <v>2979.0193713450426</v>
      </c>
      <c r="G13" s="282"/>
      <c r="H13" s="296">
        <f>DEMONSTRATIVO!E19</f>
        <v>2979.0193713450426</v>
      </c>
      <c r="I13" s="294">
        <f t="shared" si="1"/>
        <v>2979.0193713450426</v>
      </c>
      <c r="J13" s="354">
        <f t="shared" si="2"/>
        <v>0</v>
      </c>
    </row>
    <row r="14" spans="2:10">
      <c r="B14" s="464"/>
      <c r="C14" s="464"/>
      <c r="D14" s="263">
        <f>SUM(D8:D13)</f>
        <v>8</v>
      </c>
      <c r="E14" s="297"/>
      <c r="F14" s="310">
        <f>SUM(F8:F13)</f>
        <v>37023.75940828582</v>
      </c>
      <c r="G14" s="284"/>
      <c r="H14" s="297">
        <f>SUM(H10:H13)</f>
        <v>19031.816713755768</v>
      </c>
      <c r="I14" s="310">
        <f>SUM(I8:I13)</f>
        <v>36241.638705243473</v>
      </c>
    </row>
    <row r="15" spans="2:10">
      <c r="B15" s="324"/>
      <c r="C15" s="325" t="s">
        <v>578</v>
      </c>
      <c r="E15" s="326"/>
      <c r="F15" s="326"/>
      <c r="G15" s="327"/>
      <c r="H15" s="326"/>
      <c r="I15" s="326"/>
    </row>
    <row r="16" spans="2:10">
      <c r="B16" s="257" t="s">
        <v>582</v>
      </c>
      <c r="C16" s="259" t="s">
        <v>267</v>
      </c>
      <c r="D16" s="258" t="s">
        <v>624</v>
      </c>
      <c r="E16" s="295" t="s">
        <v>583</v>
      </c>
      <c r="F16" s="309" t="s">
        <v>584</v>
      </c>
      <c r="G16" s="256"/>
      <c r="H16" s="295" t="s">
        <v>583</v>
      </c>
      <c r="I16" s="309" t="s">
        <v>584</v>
      </c>
    </row>
    <row r="17" spans="2:10">
      <c r="B17" s="260">
        <v>3</v>
      </c>
      <c r="C17" s="286" t="s">
        <v>590</v>
      </c>
      <c r="D17" s="261">
        <v>3</v>
      </c>
      <c r="E17" s="298">
        <f>DEMONSTRATIVO!C11</f>
        <v>2478.0269570793207</v>
      </c>
      <c r="F17" s="311">
        <f>E17*D17</f>
        <v>7434.0808712379621</v>
      </c>
      <c r="G17" s="279"/>
      <c r="H17" s="298">
        <f>DEMONSTRATIVO!E11</f>
        <v>2478.0269570793207</v>
      </c>
      <c r="I17" s="294">
        <f t="shared" ref="I17:I18" si="3">H17*D17</f>
        <v>7434.0808712379621</v>
      </c>
      <c r="J17" s="354">
        <f t="shared" ref="J17:J18" si="4">I17/F17-1</f>
        <v>0</v>
      </c>
    </row>
    <row r="18" spans="2:10">
      <c r="B18" s="260">
        <v>2</v>
      </c>
      <c r="C18" s="286" t="s">
        <v>623</v>
      </c>
      <c r="D18" s="329">
        <v>2</v>
      </c>
      <c r="E18" s="299">
        <f>DEMONSTRATIVO!C8</f>
        <v>3419.4708107340889</v>
      </c>
      <c r="F18" s="311">
        <f>E18*D18</f>
        <v>6838.9416214681778</v>
      </c>
      <c r="G18" s="279"/>
      <c r="H18" s="299">
        <f>DEMONSTRATIVO!E8</f>
        <v>3419.4708107340889</v>
      </c>
      <c r="I18" s="294">
        <f t="shared" si="3"/>
        <v>6838.9416214681778</v>
      </c>
      <c r="J18" s="354">
        <f t="shared" si="4"/>
        <v>0</v>
      </c>
    </row>
    <row r="19" spans="2:10">
      <c r="B19" s="464"/>
      <c r="C19" s="464"/>
      <c r="D19" s="263">
        <f>SUM(D17:D18)</f>
        <v>5</v>
      </c>
      <c r="E19" s="297"/>
      <c r="F19" s="310">
        <f>SUM(F17:F18)</f>
        <v>14273.022492706139</v>
      </c>
      <c r="G19" s="284"/>
      <c r="H19" s="297">
        <f>SUM(H15:H18)</f>
        <v>5897.4977678134092</v>
      </c>
      <c r="I19" s="310">
        <f>SUM(I15:I18)</f>
        <v>14273.022492706139</v>
      </c>
    </row>
    <row r="20" spans="2:10">
      <c r="B20" s="324"/>
      <c r="C20" s="325" t="s">
        <v>579</v>
      </c>
      <c r="E20" s="326"/>
      <c r="F20" s="326"/>
      <c r="H20" s="326"/>
      <c r="I20" s="326"/>
    </row>
    <row r="21" spans="2:10">
      <c r="B21" s="257" t="s">
        <v>582</v>
      </c>
      <c r="C21" s="259" t="s">
        <v>267</v>
      </c>
      <c r="D21" s="258" t="s">
        <v>624</v>
      </c>
      <c r="E21" s="295" t="s">
        <v>583</v>
      </c>
      <c r="F21" s="309" t="s">
        <v>584</v>
      </c>
      <c r="G21" s="256"/>
      <c r="H21" s="295" t="s">
        <v>583</v>
      </c>
      <c r="I21" s="309" t="s">
        <v>584</v>
      </c>
    </row>
    <row r="22" spans="2:10">
      <c r="B22" s="260">
        <v>2</v>
      </c>
      <c r="C22" s="286" t="s">
        <v>1</v>
      </c>
      <c r="D22" s="261">
        <v>2</v>
      </c>
      <c r="E22" s="296">
        <f>DEMONSTRATIVO!C8</f>
        <v>3419.4708107340889</v>
      </c>
      <c r="F22" s="312">
        <f>E22*D22</f>
        <v>6838.9416214681778</v>
      </c>
      <c r="G22" s="279"/>
      <c r="H22" s="296">
        <f>DEMONSTRATIVO!E8</f>
        <v>3419.4708107340889</v>
      </c>
      <c r="I22" s="294">
        <f t="shared" ref="I22" si="5">H22*D22</f>
        <v>6838.9416214681778</v>
      </c>
      <c r="J22" s="354">
        <f>I22/F22-1</f>
        <v>0</v>
      </c>
    </row>
    <row r="23" spans="2:10">
      <c r="B23" s="464"/>
      <c r="C23" s="464"/>
      <c r="D23" s="263">
        <f>SUM(D22)</f>
        <v>2</v>
      </c>
      <c r="E23" s="297"/>
      <c r="F23" s="310">
        <f>SUM(F22)</f>
        <v>6838.9416214681778</v>
      </c>
      <c r="G23" s="284"/>
      <c r="H23" s="297">
        <f>SUM(H19:H22)</f>
        <v>9316.9685785474976</v>
      </c>
      <c r="I23" s="310">
        <f>SUM(I19:I22)</f>
        <v>21111.964114174316</v>
      </c>
    </row>
    <row r="24" spans="2:10">
      <c r="B24" s="324"/>
      <c r="C24" s="325" t="s">
        <v>591</v>
      </c>
      <c r="E24" s="326"/>
      <c r="F24" s="326"/>
      <c r="H24" s="326"/>
      <c r="I24" s="326"/>
    </row>
    <row r="25" spans="2:10">
      <c r="B25" s="257" t="s">
        <v>582</v>
      </c>
      <c r="C25" s="259" t="s">
        <v>267</v>
      </c>
      <c r="D25" s="258" t="s">
        <v>624</v>
      </c>
      <c r="E25" s="295" t="s">
        <v>583</v>
      </c>
      <c r="F25" s="309" t="s">
        <v>584</v>
      </c>
      <c r="G25" s="256"/>
      <c r="H25" s="295" t="s">
        <v>583</v>
      </c>
      <c r="I25" s="309" t="s">
        <v>584</v>
      </c>
    </row>
    <row r="26" spans="2:10">
      <c r="B26" s="260">
        <v>2</v>
      </c>
      <c r="C26" s="286" t="s">
        <v>1</v>
      </c>
      <c r="D26" s="261">
        <v>2</v>
      </c>
      <c r="E26" s="296">
        <f>DEMONSTRATIVO!C8</f>
        <v>3419.4708107340889</v>
      </c>
      <c r="F26" s="312">
        <f>E26*D26</f>
        <v>6838.9416214681778</v>
      </c>
      <c r="G26" s="279"/>
      <c r="H26" s="296">
        <f>DEMONSTRATIVO!E8</f>
        <v>3419.4708107340889</v>
      </c>
      <c r="I26" s="294">
        <f t="shared" ref="I26:I28" si="6">H26*D26</f>
        <v>6838.9416214681778</v>
      </c>
      <c r="J26" s="354">
        <f t="shared" ref="J26:J28" si="7">I26/F26-1</f>
        <v>0</v>
      </c>
    </row>
    <row r="27" spans="2:10">
      <c r="B27" s="265">
        <v>8</v>
      </c>
      <c r="C27" s="288" t="s">
        <v>592</v>
      </c>
      <c r="D27" s="266">
        <v>1</v>
      </c>
      <c r="E27" s="300">
        <f>DEMONSTRATIVO!C25</f>
        <v>4750.0656535221124</v>
      </c>
      <c r="F27" s="313">
        <f>E27*D27</f>
        <v>4750.0656535221124</v>
      </c>
      <c r="G27" s="280"/>
      <c r="H27" s="300">
        <f>DEMONSTRATIVO!E25</f>
        <v>4439.2085673765378</v>
      </c>
      <c r="I27" s="294">
        <f t="shared" si="6"/>
        <v>4439.2085673765378</v>
      </c>
      <c r="J27" s="354">
        <f t="shared" si="7"/>
        <v>-6.5442692547855175E-2</v>
      </c>
    </row>
    <row r="28" spans="2:10">
      <c r="B28" s="260">
        <v>5</v>
      </c>
      <c r="C28" s="286" t="s">
        <v>568</v>
      </c>
      <c r="D28" s="262">
        <v>1</v>
      </c>
      <c r="E28" s="296">
        <f>DEMONSTRATIVO!C19</f>
        <v>2979.0193713450426</v>
      </c>
      <c r="F28" s="312">
        <f>E28*D28</f>
        <v>2979.0193713450426</v>
      </c>
      <c r="G28" s="279"/>
      <c r="H28" s="296">
        <f>DEMONSTRATIVO!E19</f>
        <v>2979.0193713450426</v>
      </c>
      <c r="I28" s="294">
        <f t="shared" si="6"/>
        <v>2979.0193713450426</v>
      </c>
      <c r="J28" s="354">
        <f t="shared" si="7"/>
        <v>0</v>
      </c>
    </row>
    <row r="29" spans="2:10">
      <c r="B29" s="464"/>
      <c r="C29" s="464"/>
      <c r="D29" s="263">
        <f>SUM(D26:D28)</f>
        <v>4</v>
      </c>
      <c r="E29" s="297"/>
      <c r="F29" s="310">
        <f>SUM(F26:F28)</f>
        <v>14568.026646335333</v>
      </c>
      <c r="G29" s="284"/>
      <c r="H29" s="297">
        <f>SUM(H25:H28)</f>
        <v>10837.698749455669</v>
      </c>
      <c r="I29" s="310">
        <f>SUM(I25:I28)</f>
        <v>14257.169560189759</v>
      </c>
    </row>
    <row r="30" spans="2:10">
      <c r="C30" s="325" t="s">
        <v>593</v>
      </c>
      <c r="E30" s="465"/>
      <c r="F30" s="465"/>
      <c r="G30" s="465"/>
      <c r="H30" s="330"/>
      <c r="I30" s="330"/>
    </row>
    <row r="31" spans="2:10">
      <c r="B31" s="257" t="s">
        <v>582</v>
      </c>
      <c r="C31" s="259" t="s">
        <v>267</v>
      </c>
      <c r="D31" s="258" t="s">
        <v>624</v>
      </c>
      <c r="E31" s="295" t="s">
        <v>583</v>
      </c>
      <c r="F31" s="309" t="s">
        <v>584</v>
      </c>
      <c r="G31" s="256"/>
      <c r="H31" s="295" t="s">
        <v>583</v>
      </c>
      <c r="I31" s="309" t="s">
        <v>584</v>
      </c>
    </row>
    <row r="32" spans="2:10">
      <c r="B32" s="260">
        <v>2</v>
      </c>
      <c r="C32" s="286" t="s">
        <v>1</v>
      </c>
      <c r="D32" s="267">
        <v>3</v>
      </c>
      <c r="E32" s="298">
        <f>DEMONSTRATIVO!C8</f>
        <v>3419.4708107340889</v>
      </c>
      <c r="F32" s="311">
        <f>E32*D32</f>
        <v>10258.412432202267</v>
      </c>
      <c r="G32" s="279"/>
      <c r="H32" s="298">
        <f>DEMONSTRATIVO!E8</f>
        <v>3419.4708107340889</v>
      </c>
      <c r="I32" s="294">
        <f t="shared" ref="I32:I35" si="8">H32*D32</f>
        <v>10258.412432202267</v>
      </c>
      <c r="J32" s="354">
        <f t="shared" ref="J32:J35" si="9">I32/F32-1</f>
        <v>0</v>
      </c>
    </row>
    <row r="33" spans="2:10">
      <c r="B33" s="260">
        <v>3</v>
      </c>
      <c r="C33" s="286" t="s">
        <v>586</v>
      </c>
      <c r="D33" s="267">
        <v>2</v>
      </c>
      <c r="E33" s="298">
        <f>DEMONSTRATIVO!C11</f>
        <v>2478.0269570793207</v>
      </c>
      <c r="F33" s="311">
        <f>E33*D33</f>
        <v>4956.0539141586414</v>
      </c>
      <c r="G33" s="279"/>
      <c r="H33" s="298">
        <f>DEMONSTRATIVO!E12</f>
        <v>2478.0269570793207</v>
      </c>
      <c r="I33" s="294">
        <f t="shared" si="8"/>
        <v>4956.0539141586414</v>
      </c>
      <c r="J33" s="354">
        <f t="shared" si="9"/>
        <v>0</v>
      </c>
    </row>
    <row r="34" spans="2:10">
      <c r="B34" s="260">
        <v>4</v>
      </c>
      <c r="C34" s="286" t="s">
        <v>2</v>
      </c>
      <c r="D34" s="267">
        <v>4</v>
      </c>
      <c r="E34" s="298">
        <f>DEMONSTRATIVO!C15</f>
        <v>4178.1255809820586</v>
      </c>
      <c r="F34" s="311">
        <f>E34*D34</f>
        <v>16712.502323928235</v>
      </c>
      <c r="G34" s="279"/>
      <c r="H34" s="298">
        <f>DEMONSTRATIVO!E15</f>
        <v>4178.1255809820586</v>
      </c>
      <c r="I34" s="294">
        <f t="shared" si="8"/>
        <v>16712.502323928235</v>
      </c>
      <c r="J34" s="354">
        <f t="shared" si="9"/>
        <v>0</v>
      </c>
    </row>
    <row r="35" spans="2:10">
      <c r="B35" s="260">
        <v>8</v>
      </c>
      <c r="C35" s="286" t="s">
        <v>587</v>
      </c>
      <c r="D35" s="261">
        <v>2</v>
      </c>
      <c r="E35" s="296">
        <f>DEMONSTRATIVO!C25</f>
        <v>4750.0656535221124</v>
      </c>
      <c r="F35" s="312">
        <f>E35*D35</f>
        <v>9500.1313070442247</v>
      </c>
      <c r="G35" s="279"/>
      <c r="H35" s="296">
        <f>DEMONSTRATIVO!E25</f>
        <v>4439.2085673765378</v>
      </c>
      <c r="I35" s="294">
        <f t="shared" si="8"/>
        <v>8878.4171347530755</v>
      </c>
      <c r="J35" s="354">
        <f t="shared" si="9"/>
        <v>-6.5442692547855175E-2</v>
      </c>
    </row>
    <row r="36" spans="2:10">
      <c r="B36" s="464"/>
      <c r="C36" s="464"/>
      <c r="D36" s="263">
        <f>SUM(D32:D35)</f>
        <v>11</v>
      </c>
      <c r="E36" s="297"/>
      <c r="F36" s="310">
        <f>SUM(F32:F35)</f>
        <v>41427.099977333368</v>
      </c>
      <c r="G36" s="284"/>
      <c r="H36" s="297">
        <f>SUM(H33:H35)</f>
        <v>11095.361105437918</v>
      </c>
      <c r="I36" s="310">
        <f>SUM(I33:I35)</f>
        <v>30546.973372839951</v>
      </c>
    </row>
    <row r="37" spans="2:10">
      <c r="B37" s="331" t="s">
        <v>594</v>
      </c>
      <c r="C37" s="332" t="s">
        <v>595</v>
      </c>
    </row>
    <row r="38" spans="2:10">
      <c r="B38" s="257" t="s">
        <v>582</v>
      </c>
      <c r="C38" s="259" t="s">
        <v>267</v>
      </c>
      <c r="D38" s="258" t="s">
        <v>624</v>
      </c>
      <c r="E38" s="295" t="s">
        <v>583</v>
      </c>
      <c r="F38" s="309" t="s">
        <v>584</v>
      </c>
      <c r="G38" s="256"/>
      <c r="H38" s="295" t="s">
        <v>583</v>
      </c>
      <c r="I38" s="309" t="s">
        <v>584</v>
      </c>
    </row>
    <row r="39" spans="2:10">
      <c r="B39" s="260">
        <v>4</v>
      </c>
      <c r="C39" s="286" t="s">
        <v>2</v>
      </c>
      <c r="D39" s="262">
        <v>1</v>
      </c>
      <c r="E39" s="296">
        <f>DEMONSTRATIVO!C16</f>
        <v>4202.0981128385574</v>
      </c>
      <c r="F39" s="312">
        <f>E39*D39</f>
        <v>4202.0981128385574</v>
      </c>
      <c r="G39" s="279"/>
      <c r="H39" s="296">
        <f>DEMONSTRATIVO!E16</f>
        <v>4202.0981128385574</v>
      </c>
      <c r="I39" s="294">
        <f t="shared" ref="I39:I40" si="10">H39*D39</f>
        <v>4202.0981128385574</v>
      </c>
      <c r="J39" s="354">
        <f t="shared" ref="J39:J40" si="11">I39/F39-1</f>
        <v>0</v>
      </c>
    </row>
    <row r="40" spans="2:10">
      <c r="B40" s="260">
        <v>8</v>
      </c>
      <c r="C40" s="286" t="s">
        <v>587</v>
      </c>
      <c r="D40" s="262">
        <v>1</v>
      </c>
      <c r="E40" s="296">
        <f>DEMONSTRATIVO!C26</f>
        <v>4777.3338746747786</v>
      </c>
      <c r="F40" s="312">
        <f>E40*D40</f>
        <v>4777.3338746747786</v>
      </c>
      <c r="G40" s="279"/>
      <c r="H40" s="296">
        <f>DEMONSTRATIVO!E26</f>
        <v>4464.6816320844655</v>
      </c>
      <c r="I40" s="294">
        <f t="shared" si="10"/>
        <v>4464.6816320844655</v>
      </c>
      <c r="J40" s="354">
        <f t="shared" si="11"/>
        <v>-6.5444921956935076E-2</v>
      </c>
    </row>
    <row r="41" spans="2:10">
      <c r="B41" s="464"/>
      <c r="C41" s="464"/>
      <c r="D41" s="263">
        <f>SUM(D39:D40)</f>
        <v>2</v>
      </c>
      <c r="E41" s="297"/>
      <c r="F41" s="310">
        <f>SUM(F39:F40)</f>
        <v>8979.4319875133369</v>
      </c>
      <c r="G41" s="284"/>
      <c r="H41" s="297">
        <f>SUM(H39:H40)</f>
        <v>8666.7797449230238</v>
      </c>
      <c r="I41" s="310">
        <f>SUM(I39:I40)</f>
        <v>8666.7797449230238</v>
      </c>
    </row>
    <row r="42" spans="2:10">
      <c r="B42" s="331" t="s">
        <v>596</v>
      </c>
      <c r="C42" s="332" t="s">
        <v>597</v>
      </c>
    </row>
    <row r="43" spans="2:10">
      <c r="B43" s="257" t="s">
        <v>582</v>
      </c>
      <c r="C43" s="259" t="s">
        <v>267</v>
      </c>
      <c r="D43" s="258" t="s">
        <v>624</v>
      </c>
      <c r="E43" s="295" t="s">
        <v>583</v>
      </c>
      <c r="F43" s="309" t="s">
        <v>584</v>
      </c>
      <c r="G43" s="256"/>
      <c r="H43" s="295" t="s">
        <v>583</v>
      </c>
      <c r="I43" s="309" t="s">
        <v>584</v>
      </c>
    </row>
    <row r="44" spans="2:10">
      <c r="B44" s="260">
        <v>4</v>
      </c>
      <c r="C44" s="286" t="s">
        <v>2</v>
      </c>
      <c r="D44" s="262">
        <v>2</v>
      </c>
      <c r="E44" s="296">
        <f>DEMONSTRATIVO!C17</f>
        <v>4250.9109856176747</v>
      </c>
      <c r="F44" s="312">
        <f>E44*D44</f>
        <v>8501.8219712353493</v>
      </c>
      <c r="G44" s="279"/>
      <c r="H44" s="296">
        <f>DEMONSTRATIVO!E17</f>
        <v>4250.9109856176747</v>
      </c>
      <c r="I44" s="294">
        <f t="shared" ref="I44:I46" si="12">H44*D44</f>
        <v>8501.8219712353493</v>
      </c>
      <c r="J44" s="354">
        <f t="shared" ref="J44:J46" si="13">I44/F44-1</f>
        <v>0</v>
      </c>
    </row>
    <row r="45" spans="2:10">
      <c r="B45" s="260">
        <v>5</v>
      </c>
      <c r="C45" s="286" t="s">
        <v>568</v>
      </c>
      <c r="D45" s="262">
        <v>1</v>
      </c>
      <c r="E45" s="296">
        <f>DEMONSTRATIVO!C21</f>
        <v>3030.9210372306243</v>
      </c>
      <c r="F45" s="312">
        <f>E45*D45</f>
        <v>3030.9210372306243</v>
      </c>
      <c r="G45" s="279"/>
      <c r="H45" s="296">
        <f>DEMONSTRATIVO!E21</f>
        <v>3030.9210372306243</v>
      </c>
      <c r="I45" s="294">
        <f t="shared" si="12"/>
        <v>3030.9210372306243</v>
      </c>
      <c r="J45" s="354">
        <f t="shared" si="13"/>
        <v>0</v>
      </c>
    </row>
    <row r="46" spans="2:10">
      <c r="B46" s="260">
        <v>8</v>
      </c>
      <c r="C46" s="286" t="s">
        <v>587</v>
      </c>
      <c r="D46" s="262">
        <v>1</v>
      </c>
      <c r="E46" s="296">
        <f>DEMONSTRATIVO!C27</f>
        <v>4832.8274737596366</v>
      </c>
      <c r="F46" s="312">
        <f>E46*D46</f>
        <v>4832.8274737596366</v>
      </c>
      <c r="G46" s="279"/>
      <c r="H46" s="296">
        <f>DEMONSTRATIVO!E27</f>
        <v>4516.5442113592671</v>
      </c>
      <c r="I46" s="294">
        <f t="shared" si="12"/>
        <v>4516.5442113592671</v>
      </c>
      <c r="J46" s="354">
        <f t="shared" si="13"/>
        <v>-6.5444765847252784E-2</v>
      </c>
    </row>
    <row r="47" spans="2:10">
      <c r="B47" s="464"/>
      <c r="C47" s="464"/>
      <c r="D47" s="263">
        <f>SUM(D44:D46)</f>
        <v>4</v>
      </c>
      <c r="E47" s="297"/>
      <c r="F47" s="310">
        <f>SUM(F44:F46)</f>
        <v>16365.57048222561</v>
      </c>
      <c r="G47" s="284"/>
      <c r="H47" s="297">
        <f>SUM(H44:H46)</f>
        <v>11798.376234207566</v>
      </c>
      <c r="I47" s="310">
        <f>SUM(I44:I46)</f>
        <v>16049.287219825241</v>
      </c>
    </row>
    <row r="48" spans="2:10">
      <c r="B48" s="331" t="s">
        <v>598</v>
      </c>
      <c r="C48" s="332" t="s">
        <v>595</v>
      </c>
      <c r="E48" s="466"/>
      <c r="F48" s="466"/>
      <c r="G48" s="466"/>
      <c r="H48" s="333"/>
      <c r="I48" s="333"/>
    </row>
    <row r="49" spans="2:10">
      <c r="B49" s="257" t="s">
        <v>582</v>
      </c>
      <c r="C49" s="259" t="s">
        <v>267</v>
      </c>
      <c r="D49" s="258" t="s">
        <v>624</v>
      </c>
      <c r="E49" s="295" t="s">
        <v>583</v>
      </c>
      <c r="F49" s="309" t="s">
        <v>584</v>
      </c>
      <c r="G49" s="256"/>
      <c r="H49" s="295" t="s">
        <v>583</v>
      </c>
      <c r="I49" s="309" t="s">
        <v>584</v>
      </c>
    </row>
    <row r="50" spans="2:10">
      <c r="B50" s="260">
        <v>4</v>
      </c>
      <c r="C50" s="286" t="s">
        <v>2</v>
      </c>
      <c r="D50" s="262">
        <v>1</v>
      </c>
      <c r="E50" s="296">
        <f>DEMONSTRATIVO!C16</f>
        <v>4202.0981128385574</v>
      </c>
      <c r="F50" s="312">
        <f>E50*D50</f>
        <v>4202.0981128385574</v>
      </c>
      <c r="G50" s="279"/>
      <c r="H50" s="296">
        <f>DEMONSTRATIVO!E16</f>
        <v>4202.0981128385574</v>
      </c>
      <c r="I50" s="294">
        <f t="shared" ref="I50:I52" si="14">H50*D50</f>
        <v>4202.0981128385574</v>
      </c>
      <c r="J50" s="354">
        <f t="shared" ref="J50:J52" si="15">I50/F50-1</f>
        <v>0</v>
      </c>
    </row>
    <row r="51" spans="2:10">
      <c r="B51" s="260">
        <v>5</v>
      </c>
      <c r="C51" s="286" t="s">
        <v>568</v>
      </c>
      <c r="D51" s="262">
        <v>2</v>
      </c>
      <c r="E51" s="296">
        <f>DEMONSTRATIVO!C20</f>
        <v>2996.1009309146448</v>
      </c>
      <c r="F51" s="312">
        <f>E51*D51</f>
        <v>5992.2018618292896</v>
      </c>
      <c r="G51" s="279"/>
      <c r="H51" s="296">
        <f>DEMONSTRATIVO!E20</f>
        <v>2996.1009309146448</v>
      </c>
      <c r="I51" s="294">
        <f t="shared" si="14"/>
        <v>5992.2018618292896</v>
      </c>
      <c r="J51" s="354">
        <f t="shared" si="15"/>
        <v>0</v>
      </c>
    </row>
    <row r="52" spans="2:10">
      <c r="B52" s="260">
        <v>8</v>
      </c>
      <c r="C52" s="286" t="s">
        <v>587</v>
      </c>
      <c r="D52" s="262">
        <v>1</v>
      </c>
      <c r="E52" s="296">
        <f>DEMONSTRATIVO!C26</f>
        <v>4777.3338746747786</v>
      </c>
      <c r="F52" s="312">
        <f>E52*D52</f>
        <v>4777.3338746747786</v>
      </c>
      <c r="G52" s="279"/>
      <c r="H52" s="296">
        <f>DEMONSTRATIVO!E26</f>
        <v>4464.6816320844655</v>
      </c>
      <c r="I52" s="294">
        <f t="shared" si="14"/>
        <v>4464.6816320844655</v>
      </c>
      <c r="J52" s="354">
        <f t="shared" si="15"/>
        <v>-6.5444921956935076E-2</v>
      </c>
    </row>
    <row r="53" spans="2:10">
      <c r="B53" s="464"/>
      <c r="C53" s="464"/>
      <c r="D53" s="263">
        <f>SUM(D50:D52)</f>
        <v>4</v>
      </c>
      <c r="E53" s="297"/>
      <c r="F53" s="310">
        <f>SUM(F50:F52)</f>
        <v>14971.633849342626</v>
      </c>
      <c r="G53" s="284"/>
      <c r="H53" s="297"/>
      <c r="I53" s="310">
        <f>SUM(I50:I52)</f>
        <v>14658.981606752313</v>
      </c>
    </row>
    <row r="54" spans="2:10">
      <c r="B54" s="331" t="s">
        <v>599</v>
      </c>
      <c r="C54" s="332" t="s">
        <v>595</v>
      </c>
      <c r="E54" s="466"/>
      <c r="F54" s="466"/>
      <c r="G54" s="466"/>
      <c r="H54" s="333"/>
      <c r="I54" s="333"/>
    </row>
    <row r="55" spans="2:10">
      <c r="B55" s="257" t="s">
        <v>582</v>
      </c>
      <c r="C55" s="259" t="s">
        <v>267</v>
      </c>
      <c r="D55" s="258" t="s">
        <v>624</v>
      </c>
      <c r="E55" s="295" t="s">
        <v>583</v>
      </c>
      <c r="F55" s="309" t="s">
        <v>584</v>
      </c>
      <c r="G55" s="256"/>
      <c r="H55" s="295" t="s">
        <v>583</v>
      </c>
      <c r="I55" s="309" t="s">
        <v>584</v>
      </c>
    </row>
    <row r="56" spans="2:10">
      <c r="B56" s="269">
        <v>2</v>
      </c>
      <c r="C56" s="334" t="s">
        <v>1</v>
      </c>
      <c r="D56" s="267">
        <v>2</v>
      </c>
      <c r="E56" s="301">
        <f>DEMONSTRATIVO!C9</f>
        <v>3439.0967819114912</v>
      </c>
      <c r="F56" s="312">
        <f>E56*D56</f>
        <v>6878.1935638229825</v>
      </c>
      <c r="G56" s="279"/>
      <c r="H56" s="301">
        <f>DEMONSTRATIVO!E9</f>
        <v>3439.0967819114912</v>
      </c>
      <c r="I56" s="294">
        <f t="shared" ref="I56:I58" si="16">H56*D56</f>
        <v>6878.1935638229825</v>
      </c>
      <c r="J56" s="354">
        <f t="shared" ref="J56:J58" si="17">I56/F56-1</f>
        <v>0</v>
      </c>
    </row>
    <row r="57" spans="2:10">
      <c r="B57" s="260">
        <v>4</v>
      </c>
      <c r="C57" s="286" t="s">
        <v>2</v>
      </c>
      <c r="D57" s="262">
        <v>1</v>
      </c>
      <c r="E57" s="296">
        <f>DEMONSTRATIVO!C16</f>
        <v>4202.0981128385574</v>
      </c>
      <c r="F57" s="312">
        <f>E57*D57</f>
        <v>4202.0981128385574</v>
      </c>
      <c r="G57" s="279"/>
      <c r="H57" s="296">
        <f>DEMONSTRATIVO!E16</f>
        <v>4202.0981128385574</v>
      </c>
      <c r="I57" s="294">
        <f t="shared" si="16"/>
        <v>4202.0981128385574</v>
      </c>
      <c r="J57" s="354">
        <f t="shared" si="17"/>
        <v>0</v>
      </c>
    </row>
    <row r="58" spans="2:10">
      <c r="B58" s="260">
        <v>8</v>
      </c>
      <c r="C58" s="286" t="s">
        <v>587</v>
      </c>
      <c r="D58" s="261">
        <v>2</v>
      </c>
      <c r="E58" s="298">
        <f>DEMONSTRATIVO!C26</f>
        <v>4777.3338746747786</v>
      </c>
      <c r="F58" s="311">
        <f>E58*D58</f>
        <v>9554.6677493495572</v>
      </c>
      <c r="G58" s="279"/>
      <c r="H58" s="298">
        <f>DEMONSTRATIVO!E26</f>
        <v>4464.6816320844655</v>
      </c>
      <c r="I58" s="294">
        <f t="shared" si="16"/>
        <v>8929.363264168931</v>
      </c>
      <c r="J58" s="354">
        <f t="shared" si="17"/>
        <v>-6.5444921956935076E-2</v>
      </c>
    </row>
    <row r="59" spans="2:10">
      <c r="B59" s="464"/>
      <c r="C59" s="464"/>
      <c r="D59" s="263">
        <f>SUM(D56:D58)</f>
        <v>5</v>
      </c>
      <c r="E59" s="297"/>
      <c r="F59" s="310">
        <f>SUM(F56:F58)</f>
        <v>20634.959426011097</v>
      </c>
      <c r="G59" s="284"/>
      <c r="H59" s="297"/>
      <c r="I59" s="310">
        <f>SUM(I56:I58)</f>
        <v>20009.654940830471</v>
      </c>
    </row>
    <row r="60" spans="2:10">
      <c r="B60" s="331" t="s">
        <v>600</v>
      </c>
      <c r="C60" s="289" t="s">
        <v>601</v>
      </c>
    </row>
    <row r="61" spans="2:10">
      <c r="B61" s="257" t="s">
        <v>582</v>
      </c>
      <c r="C61" s="259" t="s">
        <v>267</v>
      </c>
      <c r="D61" s="258" t="s">
        <v>624</v>
      </c>
      <c r="E61" s="295" t="s">
        <v>583</v>
      </c>
      <c r="F61" s="309" t="s">
        <v>584</v>
      </c>
      <c r="G61" s="256"/>
      <c r="H61" s="295" t="s">
        <v>583</v>
      </c>
      <c r="I61" s="309" t="s">
        <v>584</v>
      </c>
    </row>
    <row r="62" spans="2:10">
      <c r="B62" s="270">
        <v>4</v>
      </c>
      <c r="C62" s="334" t="s">
        <v>2</v>
      </c>
      <c r="D62" s="267">
        <v>1</v>
      </c>
      <c r="E62" s="301">
        <f>DEMONSTRATIVO!C18</f>
        <v>4300.8467494888237</v>
      </c>
      <c r="F62" s="312">
        <f>E62*D62</f>
        <v>4300.8467494888237</v>
      </c>
      <c r="G62" s="279"/>
      <c r="H62" s="301">
        <f>DEMONSTRATIVO!E18</f>
        <v>4300.8467494888237</v>
      </c>
      <c r="I62" s="294">
        <f t="shared" ref="I62:I64" si="18">H62*D62</f>
        <v>4300.8467494888237</v>
      </c>
      <c r="J62" s="354">
        <f t="shared" ref="J62:J64" si="19">I62/F62-1</f>
        <v>0</v>
      </c>
    </row>
    <row r="63" spans="2:10">
      <c r="B63" s="269">
        <v>5</v>
      </c>
      <c r="C63" s="334" t="s">
        <v>568</v>
      </c>
      <c r="D63" s="267">
        <v>1</v>
      </c>
      <c r="E63" s="301">
        <f>DEMONSTRATIVO!C22</f>
        <v>3066.5278253173951</v>
      </c>
      <c r="F63" s="312">
        <f>E63*D63</f>
        <v>3066.5278253173951</v>
      </c>
      <c r="G63" s="279"/>
      <c r="H63" s="301">
        <f>DEMONSTRATIVO!E22</f>
        <v>3066.5278253173951</v>
      </c>
      <c r="I63" s="294">
        <f t="shared" si="18"/>
        <v>3066.5278253173951</v>
      </c>
      <c r="J63" s="354">
        <f t="shared" si="19"/>
        <v>0</v>
      </c>
    </row>
    <row r="64" spans="2:10">
      <c r="B64" s="260">
        <v>8</v>
      </c>
      <c r="C64" s="286" t="s">
        <v>587</v>
      </c>
      <c r="D64" s="262">
        <v>1</v>
      </c>
      <c r="E64" s="296">
        <f>DEMONSTRATIVO!C28</f>
        <v>4889.5902790129603</v>
      </c>
      <c r="F64" s="312">
        <f>E64*D64</f>
        <v>4889.5902790129603</v>
      </c>
      <c r="G64" s="279"/>
      <c r="H64" s="296">
        <f>DEMONSTRATIVO!E28</f>
        <v>4569.5921880929382</v>
      </c>
      <c r="I64" s="294">
        <f t="shared" si="18"/>
        <v>4569.5921880929382</v>
      </c>
      <c r="J64" s="354">
        <f t="shared" si="19"/>
        <v>-6.544476585155079E-2</v>
      </c>
    </row>
    <row r="65" spans="2:10">
      <c r="B65" s="464"/>
      <c r="C65" s="464"/>
      <c r="D65" s="263">
        <f>SUM(D62:D64)</f>
        <v>3</v>
      </c>
      <c r="E65" s="297"/>
      <c r="F65" s="310">
        <f>SUM(F62:F64)</f>
        <v>12256.96485381918</v>
      </c>
      <c r="G65" s="285"/>
      <c r="H65" s="297"/>
      <c r="I65" s="310">
        <f>SUM(I62:I64)</f>
        <v>11936.966762899157</v>
      </c>
    </row>
    <row r="66" spans="2:10">
      <c r="B66" s="331" t="s">
        <v>602</v>
      </c>
      <c r="C66" s="289" t="s">
        <v>595</v>
      </c>
      <c r="E66" s="466"/>
      <c r="F66" s="466"/>
      <c r="G66" s="466"/>
      <c r="H66" s="333"/>
      <c r="I66" s="333"/>
    </row>
    <row r="67" spans="2:10">
      <c r="B67" s="257" t="s">
        <v>582</v>
      </c>
      <c r="C67" s="259" t="s">
        <v>267</v>
      </c>
      <c r="D67" s="258" t="s">
        <v>624</v>
      </c>
      <c r="E67" s="295" t="s">
        <v>583</v>
      </c>
      <c r="F67" s="309" t="s">
        <v>584</v>
      </c>
      <c r="G67" s="256"/>
      <c r="H67" s="295" t="s">
        <v>583</v>
      </c>
      <c r="I67" s="309" t="s">
        <v>584</v>
      </c>
    </row>
    <row r="68" spans="2:10">
      <c r="B68" s="269">
        <v>2</v>
      </c>
      <c r="C68" s="334" t="s">
        <v>1</v>
      </c>
      <c r="D68" s="267">
        <v>1</v>
      </c>
      <c r="E68" s="301">
        <f>DEMONSTRATIVO!C9</f>
        <v>3439.0967819114912</v>
      </c>
      <c r="F68" s="312">
        <f>E68*D68</f>
        <v>3439.0967819114912</v>
      </c>
      <c r="G68" s="279"/>
      <c r="H68" s="301">
        <f>DEMONSTRATIVO!E9</f>
        <v>3439.0967819114912</v>
      </c>
      <c r="I68" s="294">
        <f t="shared" ref="I68:I71" si="20">H68*D68</f>
        <v>3439.0967819114912</v>
      </c>
      <c r="J68" s="354">
        <f t="shared" ref="J68:J71" si="21">I68/F68-1</f>
        <v>0</v>
      </c>
    </row>
    <row r="69" spans="2:10">
      <c r="B69" s="260">
        <v>4</v>
      </c>
      <c r="C69" s="286" t="s">
        <v>2</v>
      </c>
      <c r="D69" s="262">
        <v>1</v>
      </c>
      <c r="E69" s="296">
        <f>DEMONSTRATIVO!C16</f>
        <v>4202.0981128385574</v>
      </c>
      <c r="F69" s="312">
        <f>E69*D69</f>
        <v>4202.0981128385574</v>
      </c>
      <c r="G69" s="279"/>
      <c r="H69" s="296">
        <f>DEMONSTRATIVO!E16</f>
        <v>4202.0981128385574</v>
      </c>
      <c r="I69" s="294">
        <f t="shared" si="20"/>
        <v>4202.0981128385574</v>
      </c>
      <c r="J69" s="354">
        <f t="shared" si="21"/>
        <v>0</v>
      </c>
    </row>
    <row r="70" spans="2:10">
      <c r="B70" s="260">
        <v>5</v>
      </c>
      <c r="C70" s="286" t="s">
        <v>603</v>
      </c>
      <c r="D70" s="262">
        <v>1</v>
      </c>
      <c r="E70" s="296">
        <f>DEMONSTRATIVO!C20</f>
        <v>2996.1009309146448</v>
      </c>
      <c r="F70" s="312">
        <f>E70*D70</f>
        <v>2996.1009309146448</v>
      </c>
      <c r="G70" s="279"/>
      <c r="H70" s="296">
        <f>DEMONSTRATIVO!E20</f>
        <v>2996.1009309146448</v>
      </c>
      <c r="I70" s="294">
        <f t="shared" si="20"/>
        <v>2996.1009309146448</v>
      </c>
      <c r="J70" s="354">
        <f t="shared" si="21"/>
        <v>0</v>
      </c>
    </row>
    <row r="71" spans="2:10">
      <c r="B71" s="260">
        <v>8</v>
      </c>
      <c r="C71" s="286" t="s">
        <v>587</v>
      </c>
      <c r="D71" s="262">
        <v>1</v>
      </c>
      <c r="E71" s="296">
        <f>DEMONSTRATIVO!C26</f>
        <v>4777.3338746747786</v>
      </c>
      <c r="F71" s="312">
        <f>E71*D71</f>
        <v>4777.3338746747786</v>
      </c>
      <c r="G71" s="279"/>
      <c r="H71" s="296">
        <f>DEMONSTRATIVO!E26</f>
        <v>4464.6816320844655</v>
      </c>
      <c r="I71" s="294">
        <f t="shared" si="20"/>
        <v>4464.6816320844655</v>
      </c>
      <c r="J71" s="354">
        <f t="shared" si="21"/>
        <v>-6.5444921956935076E-2</v>
      </c>
    </row>
    <row r="72" spans="2:10">
      <c r="B72" s="271"/>
      <c r="C72" s="290"/>
      <c r="D72" s="263">
        <f>SUM(D68:D71)</f>
        <v>4</v>
      </c>
      <c r="E72" s="297"/>
      <c r="F72" s="310">
        <f>SUM(F68:F71)</f>
        <v>15414.629700339472</v>
      </c>
      <c r="G72" s="284"/>
      <c r="H72" s="297"/>
      <c r="I72" s="310">
        <f>SUM(I68:I71)</f>
        <v>15101.977457749159</v>
      </c>
    </row>
    <row r="73" spans="2:10">
      <c r="B73" s="331" t="s">
        <v>604</v>
      </c>
      <c r="C73" s="289" t="s">
        <v>595</v>
      </c>
    </row>
    <row r="74" spans="2:10">
      <c r="B74" s="257" t="s">
        <v>582</v>
      </c>
      <c r="C74" s="259" t="s">
        <v>267</v>
      </c>
      <c r="D74" s="258" t="s">
        <v>624</v>
      </c>
      <c r="E74" s="295" t="s">
        <v>583</v>
      </c>
      <c r="F74" s="309" t="s">
        <v>584</v>
      </c>
      <c r="G74" s="256"/>
      <c r="H74" s="295" t="s">
        <v>583</v>
      </c>
      <c r="I74" s="309" t="s">
        <v>584</v>
      </c>
    </row>
    <row r="75" spans="2:10">
      <c r="B75" s="269">
        <v>2</v>
      </c>
      <c r="C75" s="334" t="s">
        <v>1</v>
      </c>
      <c r="D75" s="267">
        <v>1</v>
      </c>
      <c r="E75" s="301">
        <f>DEMONSTRATIVO!C9</f>
        <v>3439.0967819114912</v>
      </c>
      <c r="F75" s="312">
        <f>E75*D75</f>
        <v>3439.0967819114912</v>
      </c>
      <c r="G75" s="279"/>
      <c r="H75" s="301">
        <f>H68</f>
        <v>3439.0967819114912</v>
      </c>
      <c r="I75" s="294">
        <f t="shared" ref="I75:I76" si="22">H75*D75</f>
        <v>3439.0967819114912</v>
      </c>
      <c r="J75" s="354">
        <f t="shared" ref="J75:J76" si="23">I75/F75-1</f>
        <v>0</v>
      </c>
    </row>
    <row r="76" spans="2:10">
      <c r="B76" s="260">
        <v>8</v>
      </c>
      <c r="C76" s="286" t="s">
        <v>587</v>
      </c>
      <c r="D76" s="262">
        <v>1</v>
      </c>
      <c r="E76" s="296">
        <f>DEMONSTRATIVO!C26</f>
        <v>4777.3338746747786</v>
      </c>
      <c r="F76" s="312">
        <f>E76*D76</f>
        <v>4777.3338746747786</v>
      </c>
      <c r="G76" s="279"/>
      <c r="H76" s="296">
        <f>H71</f>
        <v>4464.6816320844655</v>
      </c>
      <c r="I76" s="294">
        <f t="shared" si="22"/>
        <v>4464.6816320844655</v>
      </c>
      <c r="J76" s="354">
        <f t="shared" si="23"/>
        <v>-6.5444921956935076E-2</v>
      </c>
    </row>
    <row r="77" spans="2:10">
      <c r="B77" s="271"/>
      <c r="C77" s="290"/>
      <c r="D77" s="263">
        <f>SUM(D75:D76)</f>
        <v>2</v>
      </c>
      <c r="E77" s="297"/>
      <c r="F77" s="310">
        <f>SUM(F75:F76)</f>
        <v>8216.4306565862698</v>
      </c>
      <c r="G77" s="284"/>
      <c r="H77" s="297"/>
      <c r="I77" s="310">
        <f>SUM(I75:I76)</f>
        <v>7903.7784139959567</v>
      </c>
    </row>
    <row r="78" spans="2:10">
      <c r="B78" s="331" t="s">
        <v>605</v>
      </c>
      <c r="C78" s="289" t="s">
        <v>597</v>
      </c>
    </row>
    <row r="79" spans="2:10">
      <c r="B79" s="257" t="s">
        <v>582</v>
      </c>
      <c r="C79" s="259" t="s">
        <v>267</v>
      </c>
      <c r="D79" s="258" t="s">
        <v>624</v>
      </c>
      <c r="E79" s="295" t="s">
        <v>583</v>
      </c>
      <c r="F79" s="309" t="s">
        <v>584</v>
      </c>
      <c r="G79" s="256"/>
      <c r="H79" s="295" t="s">
        <v>583</v>
      </c>
      <c r="I79" s="309" t="s">
        <v>584</v>
      </c>
    </row>
    <row r="80" spans="2:10">
      <c r="B80" s="269">
        <v>2</v>
      </c>
      <c r="C80" s="334" t="s">
        <v>1</v>
      </c>
      <c r="D80" s="267">
        <v>1</v>
      </c>
      <c r="E80" s="301">
        <f>DEMONSTRATIVO!C10</f>
        <v>3479.0389595807874</v>
      </c>
      <c r="F80" s="312">
        <f>E80*D80</f>
        <v>3479.0389595807874</v>
      </c>
      <c r="G80" s="279"/>
      <c r="H80" s="301">
        <f>DEMONSTRATIVO!E10</f>
        <v>3479.0389595807874</v>
      </c>
      <c r="I80" s="294">
        <f t="shared" ref="I80:I83" si="24">H80*D80</f>
        <v>3479.0389595807874</v>
      </c>
      <c r="J80" s="354">
        <f t="shared" ref="J80:J83" si="25">I80/F80-1</f>
        <v>0</v>
      </c>
    </row>
    <row r="81" spans="2:11">
      <c r="B81" s="269">
        <v>4</v>
      </c>
      <c r="C81" s="334" t="s">
        <v>2</v>
      </c>
      <c r="D81" s="261">
        <v>1</v>
      </c>
      <c r="E81" s="298">
        <f>DEMONSTRATIVO!C17</f>
        <v>4250.9109856176747</v>
      </c>
      <c r="F81" s="311">
        <f>E81*D81</f>
        <v>4250.9109856176747</v>
      </c>
      <c r="G81" s="279"/>
      <c r="H81" s="298">
        <f>DEMONSTRATIVO!E17</f>
        <v>4250.9109856176747</v>
      </c>
      <c r="I81" s="294">
        <f t="shared" si="24"/>
        <v>4250.9109856176747</v>
      </c>
      <c r="J81" s="354">
        <f t="shared" si="25"/>
        <v>0</v>
      </c>
    </row>
    <row r="82" spans="2:11">
      <c r="B82" s="264">
        <v>5</v>
      </c>
      <c r="C82" s="287" t="s">
        <v>568</v>
      </c>
      <c r="D82" s="261">
        <v>1</v>
      </c>
      <c r="E82" s="298">
        <f>DEMONSTRATIVO!C21</f>
        <v>3030.9210372306243</v>
      </c>
      <c r="F82" s="311">
        <f>E82*D82</f>
        <v>3030.9210372306243</v>
      </c>
      <c r="G82" s="279"/>
      <c r="H82" s="298">
        <f>DEMONSTRATIVO!E21</f>
        <v>3030.9210372306243</v>
      </c>
      <c r="I82" s="294">
        <f t="shared" si="24"/>
        <v>3030.9210372306243</v>
      </c>
      <c r="J82" s="354">
        <f t="shared" si="25"/>
        <v>0</v>
      </c>
    </row>
    <row r="83" spans="2:11">
      <c r="B83" s="260">
        <v>8</v>
      </c>
      <c r="C83" s="286" t="s">
        <v>587</v>
      </c>
      <c r="D83" s="261">
        <v>1</v>
      </c>
      <c r="E83" s="298">
        <f>DEMONSTRATIVO!C27</f>
        <v>4832.8274737596366</v>
      </c>
      <c r="F83" s="311">
        <f>E83*D83</f>
        <v>4832.8274737596366</v>
      </c>
      <c r="G83" s="279"/>
      <c r="H83" s="298">
        <f>DEMONSTRATIVO!E27</f>
        <v>4516.5442113592671</v>
      </c>
      <c r="I83" s="294">
        <f t="shared" si="24"/>
        <v>4516.5442113592671</v>
      </c>
      <c r="J83" s="354">
        <f t="shared" si="25"/>
        <v>-6.5444765847252784E-2</v>
      </c>
    </row>
    <row r="84" spans="2:11">
      <c r="B84" s="464"/>
      <c r="C84" s="464"/>
      <c r="D84" s="263">
        <f>SUM(D80:D83)</f>
        <v>4</v>
      </c>
      <c r="E84" s="297"/>
      <c r="F84" s="310">
        <f>SUM(F80:F83)</f>
        <v>15593.698456188722</v>
      </c>
      <c r="G84" s="284"/>
      <c r="H84" s="297"/>
      <c r="I84" s="310">
        <f>SUM(I80:I83)</f>
        <v>15277.415193788353</v>
      </c>
      <c r="K84" s="351"/>
    </row>
    <row r="85" spans="2:11">
      <c r="B85" s="331" t="s">
        <v>606</v>
      </c>
      <c r="C85" s="289" t="s">
        <v>595</v>
      </c>
    </row>
    <row r="86" spans="2:11">
      <c r="B86" s="257" t="s">
        <v>582</v>
      </c>
      <c r="C86" s="259" t="s">
        <v>267</v>
      </c>
      <c r="D86" s="258" t="s">
        <v>624</v>
      </c>
      <c r="E86" s="295" t="s">
        <v>583</v>
      </c>
      <c r="F86" s="309" t="s">
        <v>584</v>
      </c>
      <c r="G86" s="256"/>
      <c r="H86" s="295" t="s">
        <v>583</v>
      </c>
      <c r="I86" s="309" t="s">
        <v>584</v>
      </c>
    </row>
    <row r="87" spans="2:11">
      <c r="B87" s="269">
        <v>2</v>
      </c>
      <c r="C87" s="334" t="s">
        <v>1</v>
      </c>
      <c r="D87" s="267">
        <v>5</v>
      </c>
      <c r="E87" s="301">
        <f>DEMONSTRATIVO!C9</f>
        <v>3439.0967819114912</v>
      </c>
      <c r="F87" s="312">
        <f>E87*D87</f>
        <v>17195.483909557457</v>
      </c>
      <c r="G87" s="279"/>
      <c r="H87" s="301">
        <f>DEMONSTRATIVO!E9</f>
        <v>3439.0967819114912</v>
      </c>
      <c r="I87" s="294">
        <f t="shared" ref="I87:I90" si="26">H87*D87</f>
        <v>17195.483909557457</v>
      </c>
      <c r="J87" s="354">
        <f t="shared" ref="J87:J90" si="27">I87/F87-1</f>
        <v>0</v>
      </c>
    </row>
    <row r="88" spans="2:11">
      <c r="B88" s="269">
        <v>6</v>
      </c>
      <c r="C88" s="334" t="s">
        <v>607</v>
      </c>
      <c r="D88" s="267">
        <v>1</v>
      </c>
      <c r="E88" s="301">
        <f>DEMONSTRATIVO!C23</f>
        <v>5815.0638051850947</v>
      </c>
      <c r="F88" s="312">
        <f>E88*D88</f>
        <v>5815.0638051850947</v>
      </c>
      <c r="G88" s="279"/>
      <c r="H88" s="301">
        <f>DEMONSTRATIVO!E23</f>
        <v>5502.3333256460392</v>
      </c>
      <c r="I88" s="294">
        <f t="shared" si="26"/>
        <v>5502.3333256460392</v>
      </c>
      <c r="J88" s="354">
        <f t="shared" si="27"/>
        <v>-5.3779371992480063E-2</v>
      </c>
    </row>
    <row r="89" spans="2:11">
      <c r="B89" s="260">
        <v>8</v>
      </c>
      <c r="C89" s="286" t="s">
        <v>587</v>
      </c>
      <c r="D89" s="261">
        <v>2</v>
      </c>
      <c r="E89" s="298">
        <f>DEMONSTRATIVO!C26</f>
        <v>4777.3338746747786</v>
      </c>
      <c r="F89" s="311">
        <f>E89*D89</f>
        <v>9554.6677493495572</v>
      </c>
      <c r="G89" s="279"/>
      <c r="H89" s="298">
        <f>DEMONSTRATIVO!E26</f>
        <v>4464.6816320844655</v>
      </c>
      <c r="I89" s="294">
        <f t="shared" si="26"/>
        <v>8929.363264168931</v>
      </c>
      <c r="J89" s="354">
        <f t="shared" si="27"/>
        <v>-6.5444921956935076E-2</v>
      </c>
    </row>
    <row r="90" spans="2:11">
      <c r="B90" s="260">
        <v>10</v>
      </c>
      <c r="C90" s="286" t="s">
        <v>572</v>
      </c>
      <c r="D90" s="262">
        <v>1</v>
      </c>
      <c r="E90" s="296">
        <f>DEMONSTRATIVO!C29</f>
        <v>3262.9150519669515</v>
      </c>
      <c r="F90" s="312">
        <f>E90*D90</f>
        <v>3262.9150519669515</v>
      </c>
      <c r="G90" s="279"/>
      <c r="H90" s="296">
        <f>DEMONSTRATIVO!E29</f>
        <v>3262.9150519669515</v>
      </c>
      <c r="I90" s="294">
        <f t="shared" si="26"/>
        <v>3262.9150519669515</v>
      </c>
      <c r="J90" s="354">
        <f t="shared" si="27"/>
        <v>0</v>
      </c>
    </row>
    <row r="91" spans="2:11">
      <c r="B91" s="464"/>
      <c r="C91" s="464"/>
      <c r="D91" s="263">
        <f>SUM(D87:D90)</f>
        <v>9</v>
      </c>
      <c r="E91" s="297"/>
      <c r="F91" s="310">
        <f>SUM(F87:F90)</f>
        <v>35828.130516059056</v>
      </c>
      <c r="G91" s="284"/>
      <c r="H91" s="297"/>
      <c r="I91" s="310">
        <f>SUM(I87:I90)</f>
        <v>34890.095551339378</v>
      </c>
    </row>
    <row r="92" spans="2:11">
      <c r="B92" s="335" t="s">
        <v>608</v>
      </c>
      <c r="C92" s="289" t="s">
        <v>597</v>
      </c>
    </row>
    <row r="93" spans="2:11">
      <c r="B93" s="257" t="s">
        <v>582</v>
      </c>
      <c r="C93" s="259" t="s">
        <v>267</v>
      </c>
      <c r="D93" s="258" t="s">
        <v>624</v>
      </c>
      <c r="E93" s="295" t="s">
        <v>583</v>
      </c>
      <c r="F93" s="309" t="s">
        <v>584</v>
      </c>
      <c r="G93" s="256"/>
      <c r="H93" s="295" t="s">
        <v>583</v>
      </c>
      <c r="I93" s="309" t="s">
        <v>584</v>
      </c>
    </row>
    <row r="94" spans="2:11">
      <c r="B94" s="269">
        <v>2</v>
      </c>
      <c r="C94" s="334" t="s">
        <v>1</v>
      </c>
      <c r="D94" s="267">
        <v>1</v>
      </c>
      <c r="E94" s="301">
        <f>DEMONSTRATIVO!C10</f>
        <v>3479.0389595807874</v>
      </c>
      <c r="F94" s="312">
        <f>E94*D94</f>
        <v>3479.0389595807874</v>
      </c>
      <c r="G94" s="279"/>
      <c r="H94" s="301">
        <f>DEMONSTRATIVO!E10</f>
        <v>3479.0389595807874</v>
      </c>
      <c r="I94" s="294">
        <f t="shared" ref="I94:I97" si="28">H94*D94</f>
        <v>3479.0389595807874</v>
      </c>
      <c r="J94" s="354">
        <f t="shared" ref="J94:J97" si="29">I94/F94-1</f>
        <v>0</v>
      </c>
    </row>
    <row r="95" spans="2:11">
      <c r="B95" s="269">
        <v>3</v>
      </c>
      <c r="C95" s="334" t="s">
        <v>387</v>
      </c>
      <c r="D95" s="267">
        <v>1</v>
      </c>
      <c r="E95" s="301">
        <f>DEMONSTRATIVO!C13</f>
        <v>2521.2135642018443</v>
      </c>
      <c r="F95" s="312">
        <f>E95*D95</f>
        <v>2521.2135642018443</v>
      </c>
      <c r="G95" s="279"/>
      <c r="H95" s="301">
        <f>DEMONSTRATIVO!E13</f>
        <v>2521.2135642018443</v>
      </c>
      <c r="I95" s="294">
        <f t="shared" si="28"/>
        <v>2521.2135642018443</v>
      </c>
      <c r="J95" s="354">
        <f t="shared" si="29"/>
        <v>0</v>
      </c>
    </row>
    <row r="96" spans="2:11">
      <c r="B96" s="269">
        <v>5</v>
      </c>
      <c r="C96" s="334" t="s">
        <v>568</v>
      </c>
      <c r="D96" s="267">
        <v>1</v>
      </c>
      <c r="E96" s="301">
        <f>DEMONSTRATIVO!C21</f>
        <v>3030.9210372306243</v>
      </c>
      <c r="F96" s="312">
        <f>E96*D96</f>
        <v>3030.9210372306243</v>
      </c>
      <c r="G96" s="279"/>
      <c r="H96" s="301">
        <f>DEMONSTRATIVO!E21</f>
        <v>3030.9210372306243</v>
      </c>
      <c r="I96" s="294">
        <f t="shared" si="28"/>
        <v>3030.9210372306243</v>
      </c>
      <c r="J96" s="354">
        <f t="shared" si="29"/>
        <v>0</v>
      </c>
    </row>
    <row r="97" spans="2:10">
      <c r="B97" s="260">
        <v>8</v>
      </c>
      <c r="C97" s="286" t="s">
        <v>587</v>
      </c>
      <c r="D97" s="262">
        <v>1</v>
      </c>
      <c r="E97" s="296">
        <f>DEMONSTRATIVO!C27</f>
        <v>4832.8274737596366</v>
      </c>
      <c r="F97" s="312">
        <f>E97*D97</f>
        <v>4832.8274737596366</v>
      </c>
      <c r="G97" s="279"/>
      <c r="H97" s="296">
        <f>DEMONSTRATIVO!E27</f>
        <v>4516.5442113592671</v>
      </c>
      <c r="I97" s="294">
        <f t="shared" si="28"/>
        <v>4516.5442113592671</v>
      </c>
      <c r="J97" s="354">
        <f t="shared" si="29"/>
        <v>-6.5444765847252784E-2</v>
      </c>
    </row>
    <row r="98" spans="2:10">
      <c r="B98" s="469"/>
      <c r="C98" s="469"/>
      <c r="D98" s="272">
        <f>SUM(D94:D97)</f>
        <v>4</v>
      </c>
      <c r="E98" s="302"/>
      <c r="F98" s="314">
        <f>SUM(F94:F97)</f>
        <v>13864.001034772893</v>
      </c>
      <c r="G98" s="284"/>
      <c r="H98" s="302"/>
      <c r="I98" s="314">
        <f>SUM(I94:I97)</f>
        <v>13547.717772372524</v>
      </c>
    </row>
    <row r="99" spans="2:10">
      <c r="B99" s="335" t="s">
        <v>609</v>
      </c>
      <c r="C99" s="289" t="s">
        <v>595</v>
      </c>
    </row>
    <row r="100" spans="2:10">
      <c r="B100" s="257" t="s">
        <v>582</v>
      </c>
      <c r="C100" s="259" t="s">
        <v>267</v>
      </c>
      <c r="D100" s="258" t="s">
        <v>624</v>
      </c>
      <c r="E100" s="295" t="s">
        <v>583</v>
      </c>
      <c r="F100" s="309" t="s">
        <v>584</v>
      </c>
      <c r="G100" s="256"/>
      <c r="H100" s="295" t="s">
        <v>583</v>
      </c>
      <c r="I100" s="309" t="s">
        <v>584</v>
      </c>
    </row>
    <row r="101" spans="2:10">
      <c r="B101" s="269">
        <v>2</v>
      </c>
      <c r="C101" s="334" t="s">
        <v>1</v>
      </c>
      <c r="D101" s="267">
        <v>1</v>
      </c>
      <c r="E101" s="301">
        <f>DEMONSTRATIVO!C9</f>
        <v>3439.0967819114912</v>
      </c>
      <c r="F101" s="312">
        <f>E101*D101</f>
        <v>3439.0967819114912</v>
      </c>
      <c r="G101" s="279"/>
      <c r="H101" s="301">
        <f>DEMONSTRATIVO!E9</f>
        <v>3439.0967819114912</v>
      </c>
      <c r="I101" s="294">
        <f t="shared" ref="I101:I104" si="30">H101*D101</f>
        <v>3439.0967819114912</v>
      </c>
      <c r="J101" s="354">
        <f t="shared" ref="J101:J104" si="31">I101/F101-1</f>
        <v>0</v>
      </c>
    </row>
    <row r="102" spans="2:10">
      <c r="B102" s="269">
        <v>4</v>
      </c>
      <c r="C102" s="334" t="s">
        <v>2</v>
      </c>
      <c r="D102" s="261">
        <v>1</v>
      </c>
      <c r="E102" s="298">
        <f>DEMONSTRATIVO!C16</f>
        <v>4202.0981128385574</v>
      </c>
      <c r="F102" s="311">
        <f>E102*D102</f>
        <v>4202.0981128385574</v>
      </c>
      <c r="G102" s="279"/>
      <c r="H102" s="298">
        <f>DEMONSTRATIVO!E16</f>
        <v>4202.0981128385574</v>
      </c>
      <c r="I102" s="294">
        <f t="shared" si="30"/>
        <v>4202.0981128385574</v>
      </c>
      <c r="J102" s="354">
        <f t="shared" si="31"/>
        <v>0</v>
      </c>
    </row>
    <row r="103" spans="2:10">
      <c r="B103" s="269">
        <v>5</v>
      </c>
      <c r="C103" s="334" t="s">
        <v>568</v>
      </c>
      <c r="D103" s="267">
        <v>1</v>
      </c>
      <c r="E103" s="301">
        <f>DEMONSTRATIVO!C20</f>
        <v>2996.1009309146448</v>
      </c>
      <c r="F103" s="312">
        <f>E103*D103</f>
        <v>2996.1009309146448</v>
      </c>
      <c r="G103" s="279"/>
      <c r="H103" s="301">
        <f>DEMONSTRATIVO!E20</f>
        <v>2996.1009309146448</v>
      </c>
      <c r="I103" s="294">
        <f t="shared" si="30"/>
        <v>2996.1009309146448</v>
      </c>
      <c r="J103" s="354">
        <f t="shared" si="31"/>
        <v>0</v>
      </c>
    </row>
    <row r="104" spans="2:10">
      <c r="B104" s="260">
        <v>8</v>
      </c>
      <c r="C104" s="286" t="s">
        <v>587</v>
      </c>
      <c r="D104" s="262">
        <v>1</v>
      </c>
      <c r="E104" s="296">
        <f>DEMONSTRATIVO!C26</f>
        <v>4777.3338746747786</v>
      </c>
      <c r="F104" s="312">
        <f>E104*D104</f>
        <v>4777.3338746747786</v>
      </c>
      <c r="G104" s="279"/>
      <c r="H104" s="296">
        <f>DEMONSTRATIVO!E26</f>
        <v>4464.6816320844655</v>
      </c>
      <c r="I104" s="294">
        <f t="shared" si="30"/>
        <v>4464.6816320844655</v>
      </c>
      <c r="J104" s="354">
        <f t="shared" si="31"/>
        <v>-6.5444921956935076E-2</v>
      </c>
    </row>
    <row r="105" spans="2:10">
      <c r="B105" s="464"/>
      <c r="C105" s="464"/>
      <c r="D105" s="273">
        <f>SUM(D101:D104)</f>
        <v>4</v>
      </c>
      <c r="E105" s="303"/>
      <c r="F105" s="315">
        <f>SUM(F101:F104)</f>
        <v>15414.629700339472</v>
      </c>
      <c r="G105" s="284"/>
      <c r="H105" s="303"/>
      <c r="I105" s="315">
        <f>SUM(I101:I104)</f>
        <v>15101.977457749159</v>
      </c>
    </row>
    <row r="106" spans="2:10">
      <c r="B106" s="306" t="s">
        <v>610</v>
      </c>
      <c r="C106" s="289" t="s">
        <v>595</v>
      </c>
    </row>
    <row r="107" spans="2:10">
      <c r="B107" s="257" t="s">
        <v>582</v>
      </c>
      <c r="C107" s="259" t="s">
        <v>267</v>
      </c>
      <c r="D107" s="258" t="s">
        <v>624</v>
      </c>
      <c r="E107" s="295" t="s">
        <v>583</v>
      </c>
      <c r="F107" s="309" t="s">
        <v>584</v>
      </c>
      <c r="G107" s="256"/>
      <c r="H107" s="295" t="s">
        <v>583</v>
      </c>
      <c r="I107" s="309" t="s">
        <v>584</v>
      </c>
    </row>
    <row r="108" spans="2:10">
      <c r="B108" s="260">
        <v>8</v>
      </c>
      <c r="C108" s="286" t="s">
        <v>587</v>
      </c>
      <c r="D108" s="261">
        <v>1</v>
      </c>
      <c r="E108" s="298">
        <f>DEMONSTRATIVO!C26</f>
        <v>4777.3338746747786</v>
      </c>
      <c r="F108" s="311">
        <f>E108*D108</f>
        <v>4777.3338746747786</v>
      </c>
      <c r="G108" s="279"/>
      <c r="H108" s="298">
        <f>DEMONSTRATIVO!E26</f>
        <v>4464.6816320844655</v>
      </c>
      <c r="I108" s="294">
        <f t="shared" ref="I108" si="32">H108*D108</f>
        <v>4464.6816320844655</v>
      </c>
      <c r="J108" s="354">
        <f>I108/F108-1</f>
        <v>-6.5444921956935076E-2</v>
      </c>
    </row>
    <row r="109" spans="2:10">
      <c r="B109" s="464"/>
      <c r="C109" s="464"/>
      <c r="D109" s="263">
        <f>SUM(D108:D108)</f>
        <v>1</v>
      </c>
      <c r="E109" s="297"/>
      <c r="F109" s="310">
        <f>SUM(F108:F108)</f>
        <v>4777.3338746747786</v>
      </c>
      <c r="G109" s="284"/>
      <c r="H109" s="297"/>
      <c r="I109" s="310">
        <f>SUM(I108:I108)</f>
        <v>4464.6816320844655</v>
      </c>
    </row>
    <row r="110" spans="2:10">
      <c r="B110" s="306" t="s">
        <v>611</v>
      </c>
      <c r="C110" s="289" t="s">
        <v>595</v>
      </c>
    </row>
    <row r="111" spans="2:10">
      <c r="B111" s="257" t="s">
        <v>582</v>
      </c>
      <c r="C111" s="259" t="s">
        <v>267</v>
      </c>
      <c r="D111" s="258" t="s">
        <v>624</v>
      </c>
      <c r="E111" s="295" t="s">
        <v>583</v>
      </c>
      <c r="F111" s="309" t="s">
        <v>584</v>
      </c>
      <c r="G111" s="256"/>
      <c r="H111" s="295" t="s">
        <v>583</v>
      </c>
      <c r="I111" s="309" t="s">
        <v>584</v>
      </c>
    </row>
    <row r="112" spans="2:10">
      <c r="B112" s="269">
        <v>2</v>
      </c>
      <c r="C112" s="334" t="s">
        <v>1</v>
      </c>
      <c r="D112" s="261">
        <v>1</v>
      </c>
      <c r="E112" s="298">
        <f>DEMONSTRATIVO!C9</f>
        <v>3439.0967819114912</v>
      </c>
      <c r="F112" s="311">
        <f>E112*D112</f>
        <v>3439.0967819114912</v>
      </c>
      <c r="G112" s="279"/>
      <c r="H112" s="298">
        <f>DEMONSTRATIVO!E9</f>
        <v>3439.0967819114912</v>
      </c>
      <c r="I112" s="294">
        <f t="shared" ref="I112:I115" si="33">H112*D112</f>
        <v>3439.0967819114912</v>
      </c>
      <c r="J112" s="354">
        <f t="shared" ref="J112:J115" si="34">I112/F112-1</f>
        <v>0</v>
      </c>
    </row>
    <row r="113" spans="1:104">
      <c r="B113" s="269">
        <v>3</v>
      </c>
      <c r="C113" s="334" t="s">
        <v>387</v>
      </c>
      <c r="D113" s="261">
        <v>1</v>
      </c>
      <c r="E113" s="298">
        <f>DEMONSTRATIVO!C12</f>
        <v>2478.0269570793207</v>
      </c>
      <c r="F113" s="311">
        <f>E113*D113</f>
        <v>2478.0269570793207</v>
      </c>
      <c r="G113" s="279"/>
      <c r="H113" s="298">
        <f>DEMONSTRATIVO!E12</f>
        <v>2478.0269570793207</v>
      </c>
      <c r="I113" s="294">
        <f t="shared" si="33"/>
        <v>2478.0269570793207</v>
      </c>
      <c r="J113" s="354">
        <f t="shared" si="34"/>
        <v>0</v>
      </c>
    </row>
    <row r="114" spans="1:104">
      <c r="B114" s="269">
        <v>4</v>
      </c>
      <c r="C114" s="334" t="s">
        <v>2</v>
      </c>
      <c r="D114" s="261">
        <v>2</v>
      </c>
      <c r="E114" s="298">
        <f>DEMONSTRATIVO!C16</f>
        <v>4202.0981128385574</v>
      </c>
      <c r="F114" s="311">
        <f>E114*D114</f>
        <v>8404.1962256771149</v>
      </c>
      <c r="G114" s="279"/>
      <c r="H114" s="298">
        <f>DEMONSTRATIVO!E16</f>
        <v>4202.0981128385574</v>
      </c>
      <c r="I114" s="294">
        <f t="shared" si="33"/>
        <v>8404.1962256771149</v>
      </c>
      <c r="J114" s="354">
        <f t="shared" si="34"/>
        <v>0</v>
      </c>
    </row>
    <row r="115" spans="1:104">
      <c r="B115" s="260">
        <v>8</v>
      </c>
      <c r="C115" s="286" t="s">
        <v>587</v>
      </c>
      <c r="D115" s="261">
        <v>1</v>
      </c>
      <c r="E115" s="298">
        <f>DEMONSTRATIVO!C26</f>
        <v>4777.3338746747786</v>
      </c>
      <c r="F115" s="311">
        <f>E115*D115</f>
        <v>4777.3338746747786</v>
      </c>
      <c r="G115" s="279"/>
      <c r="H115" s="298">
        <f>DEMONSTRATIVO!E26</f>
        <v>4464.6816320844655</v>
      </c>
      <c r="I115" s="294">
        <f t="shared" si="33"/>
        <v>4464.6816320844655</v>
      </c>
      <c r="J115" s="354">
        <f t="shared" si="34"/>
        <v>-6.5444921956935076E-2</v>
      </c>
    </row>
    <row r="116" spans="1:104">
      <c r="B116" s="263"/>
      <c r="C116" s="291"/>
      <c r="D116" s="263">
        <f>SUM(D112:D115)</f>
        <v>5</v>
      </c>
      <c r="E116" s="297"/>
      <c r="F116" s="310">
        <f>SUM(F112:F115)</f>
        <v>19098.653839342707</v>
      </c>
      <c r="G116" s="284"/>
      <c r="H116" s="297"/>
      <c r="I116" s="310">
        <f>SUM(I112:I115)</f>
        <v>18786.001596752394</v>
      </c>
    </row>
    <row r="117" spans="1:104" s="275" customFormat="1">
      <c r="A117" s="274"/>
      <c r="B117" s="306" t="s">
        <v>612</v>
      </c>
      <c r="C117" s="289" t="s">
        <v>581</v>
      </c>
      <c r="D117" s="321"/>
      <c r="E117" s="322"/>
      <c r="F117" s="322"/>
      <c r="G117" s="323"/>
      <c r="H117" s="322"/>
      <c r="I117" s="322"/>
      <c r="J117" s="355"/>
      <c r="K117" s="352"/>
      <c r="L117" s="352"/>
      <c r="M117" s="352"/>
      <c r="N117" s="352"/>
      <c r="O117" s="352"/>
      <c r="P117" s="352"/>
      <c r="Q117" s="352"/>
      <c r="R117" s="352"/>
      <c r="S117" s="352"/>
      <c r="T117" s="352"/>
      <c r="U117" s="352"/>
      <c r="V117" s="352"/>
      <c r="W117" s="352"/>
      <c r="X117" s="352"/>
      <c r="Y117" s="352"/>
      <c r="Z117" s="352"/>
      <c r="AA117" s="352"/>
      <c r="AB117" s="352"/>
      <c r="AC117" s="352"/>
      <c r="AD117" s="352"/>
      <c r="AE117" s="352"/>
      <c r="AF117" s="352"/>
      <c r="AG117" s="352"/>
      <c r="AH117" s="352"/>
      <c r="AI117" s="352"/>
      <c r="AJ117" s="352"/>
      <c r="AK117" s="352"/>
      <c r="AL117" s="352"/>
      <c r="AM117" s="352"/>
      <c r="AN117" s="352"/>
      <c r="AO117" s="352"/>
      <c r="AP117" s="352"/>
      <c r="AQ117" s="352"/>
      <c r="AR117" s="352"/>
      <c r="AS117" s="352"/>
      <c r="AT117" s="352"/>
      <c r="AU117" s="352"/>
      <c r="AV117" s="352"/>
      <c r="AW117" s="352"/>
      <c r="AX117" s="352"/>
      <c r="AY117" s="352"/>
      <c r="AZ117" s="352"/>
      <c r="BA117" s="352"/>
      <c r="BB117" s="352"/>
      <c r="BC117" s="352"/>
      <c r="BD117" s="352"/>
      <c r="BE117" s="352"/>
      <c r="BF117" s="352"/>
      <c r="BG117" s="352"/>
      <c r="BH117" s="352"/>
      <c r="BI117" s="352"/>
      <c r="BJ117" s="352"/>
      <c r="BK117" s="352"/>
      <c r="BL117" s="352"/>
      <c r="BM117" s="352"/>
      <c r="BN117" s="352"/>
      <c r="BO117" s="352"/>
      <c r="BP117" s="352"/>
      <c r="BQ117" s="352"/>
      <c r="BR117" s="352"/>
      <c r="BS117" s="352"/>
      <c r="BT117" s="352"/>
      <c r="BU117" s="352"/>
      <c r="BV117" s="352"/>
      <c r="BW117" s="352"/>
      <c r="BX117" s="352"/>
      <c r="BY117" s="352"/>
      <c r="BZ117" s="352"/>
      <c r="CA117" s="352"/>
      <c r="CB117" s="352"/>
      <c r="CC117" s="352"/>
      <c r="CD117" s="352"/>
      <c r="CE117" s="352"/>
      <c r="CF117" s="352"/>
      <c r="CG117" s="352"/>
      <c r="CH117" s="352"/>
      <c r="CI117" s="352"/>
      <c r="CJ117" s="352"/>
      <c r="CK117" s="352"/>
      <c r="CL117" s="352"/>
      <c r="CM117" s="352"/>
      <c r="CN117" s="352"/>
      <c r="CO117" s="352"/>
      <c r="CP117" s="352"/>
      <c r="CQ117" s="352"/>
      <c r="CR117" s="352"/>
      <c r="CS117" s="352"/>
      <c r="CT117" s="352"/>
      <c r="CU117" s="352"/>
      <c r="CV117" s="352"/>
      <c r="CW117" s="352"/>
      <c r="CX117" s="352"/>
      <c r="CY117" s="352"/>
      <c r="CZ117" s="352"/>
    </row>
    <row r="118" spans="1:104">
      <c r="B118" s="257" t="s">
        <v>582</v>
      </c>
      <c r="C118" s="259" t="s">
        <v>267</v>
      </c>
      <c r="D118" s="258" t="s">
        <v>624</v>
      </c>
      <c r="E118" s="295" t="s">
        <v>583</v>
      </c>
      <c r="F118" s="309" t="s">
        <v>584</v>
      </c>
      <c r="G118" s="256"/>
      <c r="H118" s="295" t="s">
        <v>583</v>
      </c>
      <c r="I118" s="309" t="s">
        <v>584</v>
      </c>
    </row>
    <row r="119" spans="1:104" s="268" customFormat="1">
      <c r="B119" s="269">
        <v>2</v>
      </c>
      <c r="C119" s="334" t="s">
        <v>1</v>
      </c>
      <c r="D119" s="261">
        <v>1</v>
      </c>
      <c r="E119" s="298">
        <f>DEMONSTRATIVO!C8</f>
        <v>3419.4708107340889</v>
      </c>
      <c r="F119" s="311">
        <f>E119*D119</f>
        <v>3419.4708107340889</v>
      </c>
      <c r="G119" s="279"/>
      <c r="H119" s="298">
        <f>DEMONSTRATIVO!E8</f>
        <v>3419.4708107340889</v>
      </c>
      <c r="I119" s="294">
        <f t="shared" ref="I119:I120" si="35">H119*D119</f>
        <v>3419.4708107340889</v>
      </c>
      <c r="J119" s="354">
        <f t="shared" ref="J119:J120" si="36">I119/F119-1</f>
        <v>0</v>
      </c>
      <c r="K119" s="353"/>
      <c r="L119" s="353"/>
      <c r="M119" s="353"/>
      <c r="N119" s="353"/>
      <c r="O119" s="353"/>
      <c r="P119" s="353"/>
      <c r="Q119" s="353"/>
      <c r="R119" s="353"/>
      <c r="S119" s="353"/>
      <c r="T119" s="353"/>
      <c r="U119" s="353"/>
      <c r="V119" s="353"/>
      <c r="W119" s="353"/>
      <c r="X119" s="353"/>
      <c r="Y119" s="353"/>
      <c r="Z119" s="353"/>
      <c r="AA119" s="353"/>
      <c r="AB119" s="353"/>
      <c r="AC119" s="353"/>
      <c r="AD119" s="353"/>
      <c r="AE119" s="353"/>
      <c r="AF119" s="353"/>
      <c r="AG119" s="353"/>
      <c r="AH119" s="353"/>
      <c r="AI119" s="353"/>
      <c r="AJ119" s="353"/>
      <c r="AK119" s="353"/>
      <c r="AL119" s="353"/>
      <c r="AM119" s="353"/>
      <c r="AN119" s="353"/>
      <c r="AO119" s="353"/>
      <c r="AP119" s="353"/>
      <c r="AQ119" s="353"/>
      <c r="AR119" s="353"/>
      <c r="AS119" s="353"/>
      <c r="AT119" s="353"/>
      <c r="AU119" s="353"/>
      <c r="AV119" s="353"/>
      <c r="AW119" s="353"/>
      <c r="AX119" s="353"/>
      <c r="AY119" s="353"/>
      <c r="AZ119" s="353"/>
      <c r="BA119" s="353"/>
      <c r="BB119" s="353"/>
      <c r="BC119" s="353"/>
      <c r="BD119" s="353"/>
      <c r="BE119" s="353"/>
      <c r="BF119" s="353"/>
      <c r="BG119" s="353"/>
      <c r="BH119" s="353"/>
      <c r="BI119" s="353"/>
      <c r="BJ119" s="353"/>
      <c r="BK119" s="353"/>
      <c r="BL119" s="353"/>
      <c r="BM119" s="353"/>
      <c r="BN119" s="353"/>
      <c r="BO119" s="353"/>
      <c r="BP119" s="353"/>
      <c r="BQ119" s="353"/>
      <c r="BR119" s="353"/>
      <c r="BS119" s="353"/>
      <c r="BT119" s="353"/>
      <c r="BU119" s="353"/>
      <c r="BV119" s="353"/>
      <c r="BW119" s="353"/>
      <c r="BX119" s="353"/>
      <c r="BY119" s="353"/>
      <c r="BZ119" s="353"/>
      <c r="CA119" s="353"/>
      <c r="CB119" s="353"/>
      <c r="CC119" s="353"/>
      <c r="CD119" s="353"/>
      <c r="CE119" s="353"/>
      <c r="CF119" s="353"/>
      <c r="CG119" s="353"/>
      <c r="CH119" s="353"/>
      <c r="CI119" s="353"/>
      <c r="CJ119" s="353"/>
      <c r="CK119" s="353"/>
      <c r="CL119" s="353"/>
      <c r="CM119" s="353"/>
      <c r="CN119" s="353"/>
      <c r="CO119" s="353"/>
      <c r="CP119" s="353"/>
      <c r="CQ119" s="353"/>
      <c r="CR119" s="353"/>
      <c r="CS119" s="353"/>
      <c r="CT119" s="353"/>
      <c r="CU119" s="353"/>
      <c r="CV119" s="353"/>
      <c r="CW119" s="353"/>
      <c r="CX119" s="353"/>
      <c r="CY119" s="353"/>
      <c r="CZ119" s="353"/>
    </row>
    <row r="120" spans="1:104">
      <c r="B120" s="260">
        <v>8</v>
      </c>
      <c r="C120" s="286" t="s">
        <v>587</v>
      </c>
      <c r="D120" s="261">
        <v>1</v>
      </c>
      <c r="E120" s="298">
        <f>DEMONSTRATIVO!C25</f>
        <v>4750.0656535221124</v>
      </c>
      <c r="F120" s="311">
        <f>E120*D120</f>
        <v>4750.0656535221124</v>
      </c>
      <c r="G120" s="279"/>
      <c r="H120" s="298">
        <f>DEMONSTRATIVO!E25</f>
        <v>4439.2085673765378</v>
      </c>
      <c r="I120" s="294">
        <f t="shared" si="35"/>
        <v>4439.2085673765378</v>
      </c>
      <c r="J120" s="354">
        <f t="shared" si="36"/>
        <v>-6.5442692547855175E-2</v>
      </c>
    </row>
    <row r="121" spans="1:104">
      <c r="B121" s="464"/>
      <c r="C121" s="464"/>
      <c r="D121" s="263">
        <f>SUM(D119:D120)</f>
        <v>2</v>
      </c>
      <c r="E121" s="297"/>
      <c r="F121" s="310">
        <f>SUM(F119:F120)</f>
        <v>8169.5364642562017</v>
      </c>
      <c r="G121" s="284"/>
      <c r="H121" s="297"/>
      <c r="I121" s="310">
        <f>SUM(I119:I119)</f>
        <v>3419.4708107340889</v>
      </c>
    </row>
    <row r="122" spans="1:104">
      <c r="B122" s="306" t="s">
        <v>613</v>
      </c>
      <c r="C122" s="289" t="s">
        <v>581</v>
      </c>
    </row>
    <row r="123" spans="1:104">
      <c r="B123" s="257" t="s">
        <v>582</v>
      </c>
      <c r="C123" s="259" t="s">
        <v>267</v>
      </c>
      <c r="D123" s="258" t="s">
        <v>624</v>
      </c>
      <c r="E123" s="295" t="s">
        <v>583</v>
      </c>
      <c r="F123" s="309" t="s">
        <v>584</v>
      </c>
      <c r="G123" s="256"/>
      <c r="H123" s="295" t="s">
        <v>583</v>
      </c>
      <c r="I123" s="309" t="s">
        <v>584</v>
      </c>
    </row>
    <row r="124" spans="1:104">
      <c r="B124" s="269">
        <v>2</v>
      </c>
      <c r="C124" s="334" t="s">
        <v>1</v>
      </c>
      <c r="D124" s="261">
        <v>1</v>
      </c>
      <c r="E124" s="298">
        <f>DEMONSTRATIVO!C8</f>
        <v>3419.4708107340889</v>
      </c>
      <c r="F124" s="311">
        <f>E124*D124</f>
        <v>3419.4708107340889</v>
      </c>
      <c r="G124" s="279"/>
      <c r="H124" s="298">
        <f>DEMONSTRATIVO!E8</f>
        <v>3419.4708107340889</v>
      </c>
      <c r="I124" s="294">
        <f t="shared" ref="I124:I125" si="37">H124*D124</f>
        <v>3419.4708107340889</v>
      </c>
      <c r="J124" s="354">
        <f t="shared" ref="J124:J125" si="38">I124/F124-1</f>
        <v>0</v>
      </c>
      <c r="N124" s="351"/>
    </row>
    <row r="125" spans="1:104">
      <c r="B125" s="260">
        <v>5</v>
      </c>
      <c r="C125" s="286" t="s">
        <v>568</v>
      </c>
      <c r="D125" s="261">
        <v>1</v>
      </c>
      <c r="E125" s="298">
        <f>DEMONSTRATIVO!C19</f>
        <v>2979.0193713450426</v>
      </c>
      <c r="F125" s="311">
        <f>E125*D125</f>
        <v>2979.0193713450426</v>
      </c>
      <c r="G125" s="279"/>
      <c r="H125" s="298">
        <f>DEMONSTRATIVO!E19</f>
        <v>2979.0193713450426</v>
      </c>
      <c r="I125" s="294">
        <f t="shared" si="37"/>
        <v>2979.0193713450426</v>
      </c>
      <c r="J125" s="354">
        <f t="shared" si="38"/>
        <v>0</v>
      </c>
    </row>
    <row r="126" spans="1:104">
      <c r="B126" s="464"/>
      <c r="C126" s="464"/>
      <c r="D126" s="263">
        <f>SUM(D124:D125)</f>
        <v>2</v>
      </c>
      <c r="E126" s="297"/>
      <c r="F126" s="310">
        <f>SUM(F124:F125)</f>
        <v>6398.490182079131</v>
      </c>
      <c r="G126" s="284"/>
      <c r="H126" s="297"/>
      <c r="I126" s="310">
        <f>SUM(I124:I124)</f>
        <v>3419.4708107340889</v>
      </c>
      <c r="N126" s="351"/>
    </row>
    <row r="127" spans="1:104">
      <c r="B127" s="307" t="s">
        <v>614</v>
      </c>
      <c r="C127" s="292" t="s">
        <v>595</v>
      </c>
      <c r="D127" s="276"/>
      <c r="E127" s="304"/>
      <c r="F127" s="304"/>
      <c r="G127" s="284"/>
      <c r="H127" s="304"/>
      <c r="I127" s="304"/>
      <c r="N127" s="351"/>
    </row>
    <row r="128" spans="1:104">
      <c r="B128" s="269">
        <v>5</v>
      </c>
      <c r="C128" s="334" t="s">
        <v>568</v>
      </c>
      <c r="D128" s="269">
        <v>1</v>
      </c>
      <c r="E128" s="317">
        <f>DEMONSTRATIVO!C20</f>
        <v>2996.1009309146448</v>
      </c>
      <c r="F128" s="318">
        <f>E128*D128</f>
        <v>2996.1009309146448</v>
      </c>
      <c r="G128" s="284"/>
      <c r="H128" s="317">
        <f>DEMONSTRATIVO!E20</f>
        <v>2996.1009309146448</v>
      </c>
      <c r="I128" s="294">
        <f>H128*D128</f>
        <v>2996.1009309146448</v>
      </c>
      <c r="J128" s="354">
        <f t="shared" ref="J128:J129" si="39">I128/F128-1</f>
        <v>0</v>
      </c>
      <c r="N128" s="351"/>
    </row>
    <row r="129" spans="2:14">
      <c r="B129" s="260">
        <v>8</v>
      </c>
      <c r="C129" s="286" t="s">
        <v>587</v>
      </c>
      <c r="D129" s="269">
        <v>1</v>
      </c>
      <c r="E129" s="317">
        <f>DEMONSTRATIVO!C26</f>
        <v>4777.3338746747786</v>
      </c>
      <c r="F129" s="318">
        <f>E129*D129</f>
        <v>4777.3338746747786</v>
      </c>
      <c r="G129" s="284"/>
      <c r="H129" s="317">
        <f>DEMONSTRATIVO!E26</f>
        <v>4464.6816320844655</v>
      </c>
      <c r="I129" s="294">
        <f>H129*D129</f>
        <v>4464.6816320844655</v>
      </c>
      <c r="J129" s="354">
        <f t="shared" si="39"/>
        <v>-6.5444921956935076E-2</v>
      </c>
      <c r="N129" s="351"/>
    </row>
    <row r="130" spans="2:14">
      <c r="B130" s="277"/>
      <c r="C130" s="293"/>
      <c r="D130" s="278">
        <f>SUM(D128:D129)</f>
        <v>2</v>
      </c>
      <c r="E130" s="305"/>
      <c r="F130" s="316">
        <f>SUM(F128:F129)</f>
        <v>7773.4348055894234</v>
      </c>
      <c r="G130" s="284"/>
      <c r="H130" s="305"/>
      <c r="I130" s="316">
        <f>SUM(I128:I129)</f>
        <v>7460.7825629991103</v>
      </c>
      <c r="N130" s="351"/>
    </row>
    <row r="131" spans="2:14">
      <c r="B131" s="306" t="s">
        <v>615</v>
      </c>
      <c r="C131" s="289" t="s">
        <v>595</v>
      </c>
    </row>
    <row r="132" spans="2:14">
      <c r="B132" s="257" t="s">
        <v>582</v>
      </c>
      <c r="C132" s="259" t="s">
        <v>267</v>
      </c>
      <c r="D132" s="258" t="s">
        <v>624</v>
      </c>
      <c r="E132" s="295" t="s">
        <v>583</v>
      </c>
      <c r="F132" s="309" t="s">
        <v>584</v>
      </c>
      <c r="G132" s="256"/>
      <c r="H132" s="295" t="s">
        <v>583</v>
      </c>
      <c r="I132" s="309" t="s">
        <v>584</v>
      </c>
    </row>
    <row r="133" spans="2:14">
      <c r="B133" s="269">
        <v>2</v>
      </c>
      <c r="C133" s="334" t="s">
        <v>1</v>
      </c>
      <c r="D133" s="261">
        <v>1</v>
      </c>
      <c r="E133" s="298">
        <f>DEMONSTRATIVO!C9</f>
        <v>3439.0967819114912</v>
      </c>
      <c r="F133" s="311">
        <f>E112</f>
        <v>3439.0967819114912</v>
      </c>
      <c r="G133" s="281"/>
      <c r="H133" s="298">
        <f>DEMONSTRATIVO!E9</f>
        <v>3439.0967819114912</v>
      </c>
      <c r="I133" s="294">
        <f>H133*D133</f>
        <v>3439.0967819114912</v>
      </c>
      <c r="J133" s="354">
        <f>I133/F133-1</f>
        <v>0</v>
      </c>
      <c r="N133" s="351"/>
    </row>
    <row r="134" spans="2:14">
      <c r="B134" s="464"/>
      <c r="C134" s="464"/>
      <c r="D134" s="263">
        <f>SUM(D133:D133)</f>
        <v>1</v>
      </c>
      <c r="E134" s="297"/>
      <c r="F134" s="310">
        <f>SUM(F133:F133)</f>
        <v>3439.0967819114912</v>
      </c>
      <c r="G134" s="284"/>
      <c r="H134" s="297"/>
      <c r="I134" s="310">
        <f>SUM(I133:I133)</f>
        <v>3439.0967819114912</v>
      </c>
      <c r="N134" s="351"/>
    </row>
    <row r="135" spans="2:14">
      <c r="B135" s="306" t="s">
        <v>616</v>
      </c>
      <c r="C135" s="289" t="s">
        <v>581</v>
      </c>
    </row>
    <row r="136" spans="2:14">
      <c r="B136" s="257" t="s">
        <v>582</v>
      </c>
      <c r="C136" s="259" t="s">
        <v>267</v>
      </c>
      <c r="D136" s="258" t="s">
        <v>624</v>
      </c>
      <c r="E136" s="295" t="s">
        <v>583</v>
      </c>
      <c r="F136" s="309" t="s">
        <v>584</v>
      </c>
      <c r="G136" s="256"/>
      <c r="H136" s="295" t="s">
        <v>583</v>
      </c>
      <c r="I136" s="309" t="s">
        <v>584</v>
      </c>
    </row>
    <row r="137" spans="2:14">
      <c r="B137" s="260">
        <v>8</v>
      </c>
      <c r="C137" s="286" t="s">
        <v>587</v>
      </c>
      <c r="D137" s="261">
        <v>1</v>
      </c>
      <c r="E137" s="298">
        <f>DEMONSTRATIVO!C25</f>
        <v>4750.0656535221124</v>
      </c>
      <c r="F137" s="311">
        <f>E137*D137</f>
        <v>4750.0656535221124</v>
      </c>
      <c r="G137" s="279"/>
      <c r="H137" s="298">
        <f>DEMONSTRATIVO!E25</f>
        <v>4439.2085673765378</v>
      </c>
      <c r="I137" s="294">
        <f>H137*D137</f>
        <v>4439.2085673765378</v>
      </c>
      <c r="J137" s="354">
        <f>I137/F137-1</f>
        <v>-6.5442692547855175E-2</v>
      </c>
    </row>
    <row r="138" spans="2:14">
      <c r="B138" s="464"/>
      <c r="C138" s="464"/>
      <c r="D138" s="263">
        <f>D137</f>
        <v>1</v>
      </c>
      <c r="E138" s="297">
        <f>E137</f>
        <v>4750.0656535221124</v>
      </c>
      <c r="F138" s="310">
        <f>F137</f>
        <v>4750.0656535221124</v>
      </c>
      <c r="G138" s="284"/>
      <c r="H138" s="297">
        <f>H137</f>
        <v>4439.2085673765378</v>
      </c>
      <c r="I138" s="310">
        <f>I137</f>
        <v>4439.2085673765378</v>
      </c>
    </row>
    <row r="139" spans="2:14">
      <c r="B139" s="306" t="s">
        <v>617</v>
      </c>
      <c r="C139" s="289" t="s">
        <v>581</v>
      </c>
    </row>
    <row r="140" spans="2:14">
      <c r="B140" s="257" t="s">
        <v>582</v>
      </c>
      <c r="C140" s="259" t="s">
        <v>267</v>
      </c>
      <c r="D140" s="258" t="s">
        <v>624</v>
      </c>
      <c r="E140" s="295" t="s">
        <v>583</v>
      </c>
      <c r="F140" s="309" t="s">
        <v>584</v>
      </c>
      <c r="G140" s="256"/>
      <c r="H140" s="295" t="s">
        <v>583</v>
      </c>
      <c r="I140" s="309" t="s">
        <v>584</v>
      </c>
    </row>
    <row r="141" spans="2:14">
      <c r="B141" s="260">
        <v>4</v>
      </c>
      <c r="C141" s="286" t="s">
        <v>2</v>
      </c>
      <c r="D141" s="267">
        <v>1</v>
      </c>
      <c r="E141" s="298">
        <f>DEMONSTRATIVO!C15</f>
        <v>4178.1255809820586</v>
      </c>
      <c r="F141" s="311">
        <f>E141*D141</f>
        <v>4178.1255809820586</v>
      </c>
      <c r="G141" s="279"/>
      <c r="H141" s="298">
        <f>DEMONSTRATIVO!E15</f>
        <v>4178.1255809820586</v>
      </c>
      <c r="I141" s="294">
        <f>H141*D141</f>
        <v>4178.1255809820586</v>
      </c>
      <c r="J141" s="354">
        <f>I141/F141-1</f>
        <v>0</v>
      </c>
    </row>
    <row r="142" spans="2:14">
      <c r="B142" s="464"/>
      <c r="C142" s="464"/>
      <c r="D142" s="263">
        <f>SUM(D141:D141)</f>
        <v>1</v>
      </c>
      <c r="E142" s="297"/>
      <c r="F142" s="310">
        <f>SUM(F141:F141)</f>
        <v>4178.1255809820586</v>
      </c>
      <c r="G142" s="284"/>
      <c r="H142" s="297"/>
      <c r="I142" s="310">
        <f>SUM(I141:I141)</f>
        <v>4178.1255809820586</v>
      </c>
    </row>
    <row r="144" spans="2:14">
      <c r="D144" s="336">
        <f>D142+D138+D134+D130+D126++D121+D116+D109+D105+D98+D91+D84+D77+D72+D65+D59+D53+D47+D41+D36+D29+D23+D19+D14+D5</f>
        <v>92</v>
      </c>
      <c r="E144" s="308" t="s">
        <v>7</v>
      </c>
      <c r="F144" s="297">
        <f>F142+F138+F134+F130+F126+F121+F116+F109+F105+F98+F91+F84+F77+F72+F65+F59+F53+F47+F41+F36+F29+F23+F19+F14+F5-0.03</f>
        <v>356213.6767343746</v>
      </c>
      <c r="H144" s="308" t="s">
        <v>7</v>
      </c>
      <c r="I144" s="310">
        <f>I142+I138+I134+I130+I126+I121+I116+I109+I105+I98+I91+I84+I77+I72+I65+I59+I53+I47+I41+I36+I29+I23+I19+I14+I5</f>
        <v>345140.27745364269</v>
      </c>
    </row>
    <row r="146" spans="6:9">
      <c r="H146" s="308" t="s">
        <v>625</v>
      </c>
      <c r="I146" s="310">
        <f>I144-F144</f>
        <v>-11073.399280731915</v>
      </c>
    </row>
    <row r="147" spans="6:9">
      <c r="H147" s="308" t="s">
        <v>628</v>
      </c>
      <c r="I147" s="349">
        <f>I144/F144-1</f>
        <v>-3.1086395621438334E-2</v>
      </c>
    </row>
    <row r="150" spans="6:9">
      <c r="F150" s="322">
        <v>323661.25</v>
      </c>
    </row>
    <row r="151" spans="6:9">
      <c r="F151" s="322">
        <f>F150-F144</f>
        <v>-32552.426734374603</v>
      </c>
    </row>
  </sheetData>
  <mergeCells count="26">
    <mergeCell ref="B142:C142"/>
    <mergeCell ref="H2:I2"/>
    <mergeCell ref="B36:C36"/>
    <mergeCell ref="B29:C29"/>
    <mergeCell ref="B14:C14"/>
    <mergeCell ref="B19:C19"/>
    <mergeCell ref="B23:C23"/>
    <mergeCell ref="B138:C138"/>
    <mergeCell ref="B134:C134"/>
    <mergeCell ref="B126:C126"/>
    <mergeCell ref="B121:C121"/>
    <mergeCell ref="B105:C105"/>
    <mergeCell ref="B109:C109"/>
    <mergeCell ref="B91:C91"/>
    <mergeCell ref="B98:C98"/>
    <mergeCell ref="B84:C84"/>
    <mergeCell ref="B47:C47"/>
    <mergeCell ref="E30:G30"/>
    <mergeCell ref="B41:C41"/>
    <mergeCell ref="B5:C5"/>
    <mergeCell ref="E66:G66"/>
    <mergeCell ref="B59:C59"/>
    <mergeCell ref="B65:C65"/>
    <mergeCell ref="E48:G48"/>
    <mergeCell ref="B53:C53"/>
    <mergeCell ref="E54:G54"/>
  </mergeCells>
  <pageMargins left="0" right="0" top="1.5748031496062993" bottom="0.78740157480314965" header="0" footer="0"/>
  <pageSetup paperSize="9" scale="71" fitToHeight="0" orientation="portrait" r:id="rId1"/>
  <rowBreaks count="2" manualBreakCount="2">
    <brk id="59" min="1" max="8" man="1"/>
    <brk id="121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54"/>
  <sheetViews>
    <sheetView showGridLines="0" view="pageBreakPreview" topLeftCell="A122" zoomScale="75" zoomScaleSheetLayoutView="75" workbookViewId="0">
      <selection activeCell="E52" sqref="E52"/>
    </sheetView>
  </sheetViews>
  <sheetFormatPr defaultRowHeight="15.75"/>
  <cols>
    <col min="1" max="1" width="9" style="129" customWidth="1"/>
    <col min="2" max="2" width="60.7109375" style="213" customWidth="1"/>
    <col min="3" max="3" width="18.28515625" style="129" customWidth="1"/>
    <col min="4" max="4" width="26.28515625" style="129" bestFit="1" customWidth="1"/>
    <col min="5" max="5" width="16" style="129" bestFit="1" customWidth="1"/>
    <col min="6" max="6" width="27.570312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474" t="s">
        <v>255</v>
      </c>
      <c r="B3" s="474"/>
      <c r="C3" s="474"/>
      <c r="D3" s="474"/>
      <c r="E3" s="127"/>
      <c r="F3" s="127"/>
      <c r="G3" s="108"/>
    </row>
    <row r="4" spans="1:7" hidden="1">
      <c r="A4" s="474"/>
      <c r="B4" s="474"/>
      <c r="C4" s="474"/>
      <c r="D4" s="474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127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210"/>
      <c r="C8" s="131"/>
      <c r="D8" s="131"/>
    </row>
    <row r="9" spans="1:7" hidden="1">
      <c r="A9" s="476"/>
      <c r="B9" s="476"/>
      <c r="C9" s="476"/>
      <c r="D9" s="476"/>
    </row>
    <row r="10" spans="1:7" hidden="1">
      <c r="A10" s="132" t="s">
        <v>256</v>
      </c>
      <c r="B10" s="209"/>
      <c r="C10" s="131"/>
      <c r="D10" s="131"/>
    </row>
    <row r="11" spans="1:7" hidden="1">
      <c r="A11" s="133" t="s">
        <v>257</v>
      </c>
      <c r="B11" s="472" t="s">
        <v>258</v>
      </c>
      <c r="C11" s="473"/>
      <c r="D11" s="134">
        <v>42550</v>
      </c>
    </row>
    <row r="12" spans="1:7" hidden="1">
      <c r="A12" s="133" t="s">
        <v>259</v>
      </c>
      <c r="B12" s="211" t="s">
        <v>260</v>
      </c>
      <c r="C12" s="135"/>
      <c r="D12" s="136" t="s">
        <v>369</v>
      </c>
    </row>
    <row r="13" spans="1:7" hidden="1">
      <c r="A13" s="133" t="s">
        <v>261</v>
      </c>
      <c r="B13" s="472" t="s">
        <v>262</v>
      </c>
      <c r="C13" s="473"/>
      <c r="D13" s="136">
        <v>2016</v>
      </c>
    </row>
    <row r="14" spans="1:7" hidden="1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139"/>
    </row>
    <row r="17" spans="1:7" hidden="1">
      <c r="A17" s="477"/>
      <c r="B17" s="477"/>
      <c r="C17" s="477"/>
      <c r="D17" s="477"/>
      <c r="E17" s="477"/>
      <c r="F17" s="477"/>
      <c r="G17" s="477"/>
    </row>
    <row r="18" spans="1:7" ht="35.25" hidden="1" customHeight="1">
      <c r="A18" s="478" t="s">
        <v>264</v>
      </c>
      <c r="B18" s="478"/>
      <c r="C18" s="140" t="s">
        <v>265</v>
      </c>
      <c r="D18" s="140" t="s">
        <v>266</v>
      </c>
    </row>
    <row r="19" spans="1:7" hidden="1">
      <c r="A19" s="136">
        <v>1</v>
      </c>
      <c r="B19" s="214" t="s">
        <v>551</v>
      </c>
      <c r="C19" s="136" t="s">
        <v>267</v>
      </c>
      <c r="D19" s="141">
        <v>1</v>
      </c>
    </row>
    <row r="20" spans="1:7" hidden="1">
      <c r="A20" s="133"/>
      <c r="B20" s="215"/>
      <c r="C20" s="133"/>
      <c r="D20" s="142"/>
    </row>
    <row r="21" spans="1:7" hidden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  <c r="D24" s="430" t="s">
        <v>641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SUPERVISOR</v>
      </c>
    </row>
    <row r="27" spans="1:7" ht="30.75" customHeight="1">
      <c r="A27" s="147">
        <v>2</v>
      </c>
      <c r="B27" s="470" t="s">
        <v>273</v>
      </c>
      <c r="C27" s="471"/>
      <c r="D27" s="111">
        <f>2679.42*E27</f>
        <v>2893.7736000000004</v>
      </c>
      <c r="E27" s="442">
        <v>1.08</v>
      </c>
    </row>
    <row r="28" spans="1:7">
      <c r="A28" s="147">
        <v>3</v>
      </c>
      <c r="B28" s="470" t="s">
        <v>274</v>
      </c>
      <c r="C28" s="471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ROUND(((D27/220)*(365.25/12)*(40/6)),2)</f>
        <v>2669.07</v>
      </c>
      <c r="E35" s="207"/>
    </row>
    <row r="36" spans="1:7">
      <c r="A36" s="113" t="s">
        <v>259</v>
      </c>
      <c r="B36" s="219" t="s">
        <v>281</v>
      </c>
      <c r="C36" s="156"/>
      <c r="D36" s="115">
        <v>0</v>
      </c>
    </row>
    <row r="37" spans="1:7">
      <c r="A37" s="113" t="s">
        <v>261</v>
      </c>
      <c r="B37" s="219" t="s">
        <v>282</v>
      </c>
      <c r="C37" s="157"/>
      <c r="D37" s="115">
        <v>0</v>
      </c>
    </row>
    <row r="38" spans="1:7">
      <c r="A38" s="113" t="s">
        <v>263</v>
      </c>
      <c r="B38" s="219" t="s">
        <v>283</v>
      </c>
      <c r="C38" s="156"/>
      <c r="D38" s="115">
        <v>0</v>
      </c>
    </row>
    <row r="39" spans="1:7">
      <c r="A39" s="113" t="s">
        <v>284</v>
      </c>
      <c r="B39" s="219" t="s">
        <v>285</v>
      </c>
      <c r="C39" s="158"/>
      <c r="D39" s="115">
        <v>0</v>
      </c>
    </row>
    <row r="40" spans="1:7">
      <c r="A40" s="113" t="s">
        <v>286</v>
      </c>
      <c r="B40" s="220" t="s">
        <v>287</v>
      </c>
      <c r="C40" s="158"/>
      <c r="D40" s="115">
        <v>0</v>
      </c>
    </row>
    <row r="41" spans="1:7">
      <c r="A41" s="113" t="s">
        <v>288</v>
      </c>
      <c r="B41" s="220" t="s">
        <v>289</v>
      </c>
      <c r="C41" s="158"/>
      <c r="D41" s="115">
        <v>0</v>
      </c>
    </row>
    <row r="42" spans="1:7" ht="16.5" thickBot="1">
      <c r="A42" s="113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2669.07</v>
      </c>
    </row>
    <row r="44" spans="1:7" hidden="1">
      <c r="A44" s="139"/>
    </row>
    <row r="45" spans="1:7" ht="16.5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 ht="24">
      <c r="A47" s="153" t="s">
        <v>257</v>
      </c>
      <c r="B47" s="394" t="s">
        <v>295</v>
      </c>
      <c r="C47" s="164"/>
      <c r="D47" s="155">
        <f>(3.7*44)-(D35*6%)</f>
        <v>2.6557999999999993</v>
      </c>
      <c r="E47" s="367"/>
      <c r="F47" s="407" t="s">
        <v>633</v>
      </c>
    </row>
    <row r="48" spans="1:7">
      <c r="A48" s="434" t="s">
        <v>259</v>
      </c>
      <c r="B48" s="384" t="s">
        <v>296</v>
      </c>
      <c r="C48" s="157"/>
      <c r="D48" s="115">
        <v>391</v>
      </c>
      <c r="E48" s="367"/>
      <c r="F48" s="407" t="s">
        <v>632</v>
      </c>
    </row>
    <row r="49" spans="1:8">
      <c r="A49" s="434" t="s">
        <v>261</v>
      </c>
      <c r="B49" s="384" t="s">
        <v>384</v>
      </c>
      <c r="C49" s="157"/>
      <c r="D49" s="177">
        <v>26.69</v>
      </c>
      <c r="E49" s="367"/>
      <c r="F49" s="407" t="s">
        <v>642</v>
      </c>
    </row>
    <row r="50" spans="1:8">
      <c r="A50" s="434" t="s">
        <v>263</v>
      </c>
      <c r="B50" s="384" t="s">
        <v>19</v>
      </c>
      <c r="C50" s="156"/>
      <c r="D50" s="177">
        <v>5.22</v>
      </c>
      <c r="E50" s="406"/>
    </row>
    <row r="51" spans="1:8">
      <c r="A51" s="434" t="s">
        <v>284</v>
      </c>
      <c r="B51" s="384" t="s">
        <v>390</v>
      </c>
      <c r="C51" s="158"/>
      <c r="D51" s="165">
        <f>E51*22</f>
        <v>91.96</v>
      </c>
      <c r="E51" s="367">
        <v>4.18</v>
      </c>
    </row>
    <row r="52" spans="1:8" ht="16.5" customHeight="1">
      <c r="A52" s="434" t="s">
        <v>286</v>
      </c>
      <c r="B52" s="487" t="s">
        <v>389</v>
      </c>
      <c r="C52" s="488"/>
      <c r="D52" s="165">
        <f>E52/12</f>
        <v>32.583333333333336</v>
      </c>
      <c r="E52" s="367">
        <v>391</v>
      </c>
    </row>
    <row r="53" spans="1:8" ht="30.6" customHeight="1" thickBot="1">
      <c r="A53" s="116" t="s">
        <v>288</v>
      </c>
      <c r="B53" s="405" t="s">
        <v>629</v>
      </c>
      <c r="C53" s="404"/>
      <c r="D53" s="403"/>
      <c r="E53" s="480" t="s">
        <v>629</v>
      </c>
      <c r="F53" s="481"/>
      <c r="G53" s="481"/>
      <c r="H53" s="481"/>
    </row>
    <row r="54" spans="1:8" ht="16.5" thickBot="1">
      <c r="A54" s="167"/>
      <c r="B54" s="150" t="s">
        <v>298</v>
      </c>
      <c r="C54" s="168"/>
      <c r="D54" s="437">
        <f>SUM(D47:D53)</f>
        <v>550.10913333333338</v>
      </c>
      <c r="E54" s="402">
        <v>44.14</v>
      </c>
      <c r="F54" s="401" t="s">
        <v>643</v>
      </c>
      <c r="G54" s="401" t="s">
        <v>631</v>
      </c>
      <c r="H54" s="400">
        <v>9.8199999999999996E-2</v>
      </c>
    </row>
    <row r="55" spans="1:8" ht="15.6" customHeight="1">
      <c r="A55" s="486" t="s">
        <v>299</v>
      </c>
      <c r="B55" s="486"/>
      <c r="C55" s="486"/>
      <c r="D55" s="486"/>
      <c r="E55" s="395">
        <f>E54*F55</f>
        <v>176.56</v>
      </c>
      <c r="F55" s="399">
        <v>4</v>
      </c>
      <c r="G55" s="398">
        <v>2471.36</v>
      </c>
      <c r="H55" s="395">
        <f>G55*H54</f>
        <v>242.68755200000001</v>
      </c>
    </row>
    <row r="56" spans="1:8" ht="15.6" hidden="1" customHeight="1">
      <c r="A56" s="365"/>
      <c r="E56" s="392"/>
      <c r="F56" s="393"/>
      <c r="G56" s="393"/>
      <c r="H56" s="397">
        <f>H55*F55</f>
        <v>970.75020800000004</v>
      </c>
    </row>
    <row r="57" spans="1:8" ht="16.5" thickBot="1">
      <c r="A57" s="482" t="s">
        <v>300</v>
      </c>
      <c r="B57" s="482"/>
      <c r="C57" s="482"/>
      <c r="D57" s="482"/>
      <c r="E57" s="392">
        <v>391</v>
      </c>
      <c r="F57" s="393"/>
      <c r="G57" s="444"/>
      <c r="H57" s="395">
        <f>E55</f>
        <v>176.56</v>
      </c>
    </row>
    <row r="58" spans="1:8" ht="16.5" thickBot="1">
      <c r="A58" s="152">
        <v>3</v>
      </c>
      <c r="B58" s="150" t="s">
        <v>301</v>
      </c>
      <c r="C58" s="163"/>
      <c r="D58" s="433" t="s">
        <v>279</v>
      </c>
      <c r="E58" s="392"/>
      <c r="F58" s="393"/>
      <c r="G58" s="393"/>
      <c r="H58" s="395">
        <f>H56+H57</f>
        <v>1147.3102080000001</v>
      </c>
    </row>
    <row r="59" spans="1:8" ht="16.5" thickBot="1">
      <c r="A59" s="153" t="s">
        <v>257</v>
      </c>
      <c r="B59" s="218" t="s">
        <v>302</v>
      </c>
      <c r="C59" s="170"/>
      <c r="D59" s="438">
        <f>'ANEXO IV'!D19</f>
        <v>41.166666666666664</v>
      </c>
      <c r="E59" s="392"/>
      <c r="F59" s="393"/>
      <c r="G59" s="393"/>
      <c r="H59" s="443"/>
    </row>
    <row r="60" spans="1:8" ht="17.25" thickTop="1" thickBot="1">
      <c r="A60" s="366" t="s">
        <v>259</v>
      </c>
      <c r="B60" s="364" t="s">
        <v>15</v>
      </c>
      <c r="C60" s="157"/>
      <c r="D60" s="435">
        <v>0</v>
      </c>
      <c r="E60" s="392"/>
      <c r="F60" s="391">
        <f>H58/3</f>
        <v>382.43673600000005</v>
      </c>
      <c r="G60" s="483" t="s">
        <v>630</v>
      </c>
      <c r="H60" s="484"/>
    </row>
    <row r="61" spans="1:8" ht="16.5" thickTop="1">
      <c r="A61" s="366" t="s">
        <v>261</v>
      </c>
      <c r="B61" s="364" t="s">
        <v>21</v>
      </c>
      <c r="C61" s="157"/>
      <c r="D61" s="435">
        <v>0</v>
      </c>
      <c r="E61" s="390"/>
      <c r="F61" s="389"/>
      <c r="G61" s="388"/>
      <c r="H61" s="387"/>
    </row>
    <row r="62" spans="1:8">
      <c r="A62" s="366" t="s">
        <v>263</v>
      </c>
      <c r="B62" s="384" t="s">
        <v>18</v>
      </c>
      <c r="C62" s="157"/>
      <c r="D62" s="436">
        <v>0</v>
      </c>
      <c r="E62" s="439"/>
      <c r="F62" s="439"/>
      <c r="G62" s="440"/>
      <c r="H62" s="441"/>
    </row>
    <row r="63" spans="1:8" ht="16.5" thickBot="1">
      <c r="A63" s="116" t="s">
        <v>284</v>
      </c>
      <c r="B63" s="386" t="s">
        <v>291</v>
      </c>
      <c r="C63" s="385"/>
      <c r="D63" s="166">
        <v>0</v>
      </c>
    </row>
    <row r="64" spans="1:8" ht="16.5" thickBot="1">
      <c r="A64" s="167"/>
      <c r="B64" s="150" t="s">
        <v>303</v>
      </c>
      <c r="C64" s="168"/>
      <c r="D64" s="169">
        <f>SUM(D59:D63)</f>
        <v>41.166666666666664</v>
      </c>
    </row>
    <row r="65" spans="1:7" hidden="1">
      <c r="A65" s="479" t="s">
        <v>304</v>
      </c>
      <c r="B65" s="479"/>
      <c r="C65" s="479"/>
      <c r="D65" s="479"/>
      <c r="E65" s="479"/>
      <c r="F65" s="479"/>
      <c r="G65" s="479"/>
    </row>
    <row r="66" spans="1:7" hidden="1">
      <c r="A66" s="139"/>
    </row>
    <row r="67" spans="1:7">
      <c r="A67" s="477" t="s">
        <v>305</v>
      </c>
      <c r="B67" s="477"/>
      <c r="C67" s="477"/>
      <c r="D67" s="477"/>
      <c r="E67" s="477"/>
      <c r="F67" s="477"/>
      <c r="G67" s="477"/>
    </row>
    <row r="68" spans="1:7" ht="16.5" thickBot="1">
      <c r="A68" s="477" t="s">
        <v>556</v>
      </c>
      <c r="B68" s="477"/>
      <c r="C68" s="477"/>
      <c r="D68" s="477"/>
      <c r="E68" s="477"/>
      <c r="F68" s="477"/>
      <c r="G68" s="477"/>
    </row>
    <row r="69" spans="1:7" ht="16.5" thickBot="1">
      <c r="A69" s="120" t="s">
        <v>306</v>
      </c>
      <c r="B69" s="223" t="s">
        <v>307</v>
      </c>
      <c r="C69" s="120" t="s">
        <v>4</v>
      </c>
      <c r="D69" s="120" t="s">
        <v>279</v>
      </c>
    </row>
    <row r="70" spans="1:7">
      <c r="A70" s="153" t="s">
        <v>257</v>
      </c>
      <c r="B70" s="224" t="s">
        <v>8</v>
      </c>
      <c r="C70" s="172">
        <v>0.2</v>
      </c>
      <c r="D70" s="155">
        <f t="shared" ref="D70:D77" si="0">ROUND($D$43*C70,2)</f>
        <v>533.80999999999995</v>
      </c>
    </row>
    <row r="71" spans="1:7">
      <c r="A71" s="113" t="s">
        <v>259</v>
      </c>
      <c r="B71" s="225" t="s">
        <v>308</v>
      </c>
      <c r="C71" s="114">
        <v>1.4999999999999999E-2</v>
      </c>
      <c r="D71" s="115">
        <f t="shared" si="0"/>
        <v>40.04</v>
      </c>
    </row>
    <row r="72" spans="1:7">
      <c r="A72" s="113" t="s">
        <v>261</v>
      </c>
      <c r="B72" s="225" t="s">
        <v>309</v>
      </c>
      <c r="C72" s="114">
        <v>0.01</v>
      </c>
      <c r="D72" s="115">
        <f t="shared" si="0"/>
        <v>26.69</v>
      </c>
    </row>
    <row r="73" spans="1:7">
      <c r="A73" s="113" t="s">
        <v>263</v>
      </c>
      <c r="B73" s="225" t="s">
        <v>9</v>
      </c>
      <c r="C73" s="114">
        <v>2E-3</v>
      </c>
      <c r="D73" s="115">
        <f t="shared" si="0"/>
        <v>5.34</v>
      </c>
    </row>
    <row r="74" spans="1:7">
      <c r="A74" s="113" t="s">
        <v>284</v>
      </c>
      <c r="B74" s="225" t="s">
        <v>10</v>
      </c>
      <c r="C74" s="114">
        <v>2.5000000000000001E-2</v>
      </c>
      <c r="D74" s="115">
        <f t="shared" si="0"/>
        <v>66.73</v>
      </c>
    </row>
    <row r="75" spans="1:7">
      <c r="A75" s="113" t="s">
        <v>286</v>
      </c>
      <c r="B75" s="225" t="s">
        <v>11</v>
      </c>
      <c r="C75" s="114">
        <v>0.08</v>
      </c>
      <c r="D75" s="115">
        <f t="shared" si="0"/>
        <v>213.53</v>
      </c>
    </row>
    <row r="76" spans="1:7" ht="31.5">
      <c r="A76" s="113" t="s">
        <v>288</v>
      </c>
      <c r="B76" s="225" t="s">
        <v>373</v>
      </c>
      <c r="C76" s="114">
        <v>3.8112E-2</v>
      </c>
      <c r="D76" s="115">
        <f t="shared" si="0"/>
        <v>101.72</v>
      </c>
    </row>
    <row r="77" spans="1:7" ht="16.5" thickBot="1">
      <c r="A77" s="116" t="s">
        <v>290</v>
      </c>
      <c r="B77" s="226" t="s">
        <v>12</v>
      </c>
      <c r="C77" s="173">
        <v>6.0000000000000001E-3</v>
      </c>
      <c r="D77" s="166">
        <f t="shared" si="0"/>
        <v>16.010000000000002</v>
      </c>
    </row>
    <row r="78" spans="1:7" ht="16.5" thickBot="1">
      <c r="A78" s="489" t="s">
        <v>7</v>
      </c>
      <c r="B78" s="490"/>
      <c r="C78" s="174">
        <f>SUM(C70:C77)</f>
        <v>0.37611200000000006</v>
      </c>
      <c r="D78" s="169">
        <f>SUM(D70:D77)</f>
        <v>1003.87</v>
      </c>
    </row>
    <row r="79" spans="1:7" hidden="1">
      <c r="A79" s="491" t="s">
        <v>310</v>
      </c>
      <c r="B79" s="491"/>
      <c r="C79" s="491"/>
      <c r="D79" s="491"/>
    </row>
    <row r="80" spans="1:7" ht="16.5" hidden="1" customHeight="1">
      <c r="A80" s="491" t="s">
        <v>311</v>
      </c>
      <c r="B80" s="491"/>
      <c r="C80" s="491"/>
      <c r="D80" s="491"/>
    </row>
    <row r="81" spans="1:7" hidden="1">
      <c r="A81" s="139"/>
    </row>
    <row r="82" spans="1:7" ht="16.5" thickBot="1">
      <c r="A82" s="477" t="s">
        <v>312</v>
      </c>
      <c r="B82" s="477"/>
      <c r="C82" s="477"/>
      <c r="D82" s="477"/>
      <c r="E82" s="477"/>
      <c r="F82" s="477"/>
      <c r="G82" s="477"/>
    </row>
    <row r="83" spans="1:7" ht="16.5" thickBot="1">
      <c r="A83" s="120" t="s">
        <v>313</v>
      </c>
      <c r="B83" s="223" t="s">
        <v>314</v>
      </c>
      <c r="C83" s="120" t="s">
        <v>4</v>
      </c>
      <c r="D83" s="120" t="s">
        <v>279</v>
      </c>
    </row>
    <row r="84" spans="1:7">
      <c r="A84" s="153" t="s">
        <v>257</v>
      </c>
      <c r="B84" s="224" t="s">
        <v>315</v>
      </c>
      <c r="C84" s="172">
        <f>((5/56)*100)/100</f>
        <v>8.9285714285714288E-2</v>
      </c>
      <c r="D84" s="155">
        <f>ROUND($D$43*C84,2)</f>
        <v>238.31</v>
      </c>
    </row>
    <row r="85" spans="1:7">
      <c r="A85" s="113" t="s">
        <v>259</v>
      </c>
      <c r="B85" s="225" t="s">
        <v>316</v>
      </c>
      <c r="C85" s="175">
        <f>(1/3)*(5/56)</f>
        <v>2.976190476190476E-2</v>
      </c>
      <c r="D85" s="124">
        <f>ROUND($D$43*C85,2)</f>
        <v>79.44</v>
      </c>
    </row>
    <row r="86" spans="1:7" ht="31.5">
      <c r="A86" s="117" t="s">
        <v>317</v>
      </c>
      <c r="B86" s="225"/>
      <c r="C86" s="176">
        <f>SUM(C84:C85)</f>
        <v>0.11904761904761904</v>
      </c>
      <c r="D86" s="177">
        <f>SUM(D84:D85)</f>
        <v>317.75</v>
      </c>
    </row>
    <row r="87" spans="1:7" ht="32.25" thickBot="1">
      <c r="A87" s="113" t="s">
        <v>261</v>
      </c>
      <c r="B87" s="225" t="s">
        <v>318</v>
      </c>
      <c r="C87" s="114">
        <f>D87/D43</f>
        <v>4.4775895723978762E-2</v>
      </c>
      <c r="D87" s="115">
        <f>ROUND(D78*C86,2)</f>
        <v>119.51</v>
      </c>
    </row>
    <row r="88" spans="1:7" ht="16.5" thickBot="1">
      <c r="A88" s="489" t="s">
        <v>7</v>
      </c>
      <c r="B88" s="490"/>
      <c r="C88" s="174">
        <f>C87+C86</f>
        <v>0.16382351477159779</v>
      </c>
      <c r="D88" s="169">
        <f>D86+D87</f>
        <v>437.26</v>
      </c>
    </row>
    <row r="89" spans="1:7" hidden="1">
      <c r="A89" s="139"/>
    </row>
    <row r="90" spans="1:7" ht="16.5" thickBot="1">
      <c r="A90" s="477" t="s">
        <v>319</v>
      </c>
      <c r="B90" s="477"/>
      <c r="C90" s="477"/>
      <c r="D90" s="477"/>
      <c r="E90" s="477"/>
      <c r="F90" s="477"/>
      <c r="G90" s="477"/>
    </row>
    <row r="91" spans="1:7" ht="16.5" thickBot="1">
      <c r="A91" s="120" t="s">
        <v>320</v>
      </c>
      <c r="B91" s="223" t="s">
        <v>321</v>
      </c>
      <c r="C91" s="120" t="s">
        <v>4</v>
      </c>
      <c r="D91" s="120" t="s">
        <v>279</v>
      </c>
    </row>
    <row r="92" spans="1:7">
      <c r="A92" s="153" t="s">
        <v>257</v>
      </c>
      <c r="B92" s="224" t="s">
        <v>322</v>
      </c>
      <c r="C92" s="172">
        <f>0.1111*0.02*0.3333</f>
        <v>7.4059259999999997E-4</v>
      </c>
      <c r="D92" s="155">
        <f>ROUND($D$43*C92,2)</f>
        <v>1.98</v>
      </c>
    </row>
    <row r="93" spans="1:7" ht="16.5" thickBot="1">
      <c r="A93" s="116" t="s">
        <v>259</v>
      </c>
      <c r="B93" s="226" t="s">
        <v>323</v>
      </c>
      <c r="C93" s="173">
        <f>D93/D43</f>
        <v>2.7725012832184993E-4</v>
      </c>
      <c r="D93" s="166">
        <f>ROUND(D78*C92,2)</f>
        <v>0.74</v>
      </c>
    </row>
    <row r="94" spans="1:7" ht="16.5" thickBot="1">
      <c r="A94" s="489" t="s">
        <v>7</v>
      </c>
      <c r="B94" s="490"/>
      <c r="C94" s="174">
        <f>SUM(C92:C93)</f>
        <v>1.01784272832185E-3</v>
      </c>
      <c r="D94" s="169">
        <f>SUM(D92:D93)</f>
        <v>2.7199999999999998</v>
      </c>
    </row>
    <row r="95" spans="1:7" hidden="1">
      <c r="A95" s="139"/>
    </row>
    <row r="96" spans="1:7" hidden="1">
      <c r="A96" s="139"/>
    </row>
    <row r="97" spans="1:7" ht="16.5" thickBot="1">
      <c r="A97" s="477" t="s">
        <v>324</v>
      </c>
      <c r="B97" s="477"/>
      <c r="C97" s="477"/>
      <c r="D97" s="477"/>
      <c r="E97" s="477"/>
      <c r="F97" s="477"/>
      <c r="G97" s="477"/>
    </row>
    <row r="98" spans="1:7" ht="16.5" thickBot="1">
      <c r="A98" s="120" t="s">
        <v>325</v>
      </c>
      <c r="B98" s="223" t="s">
        <v>326</v>
      </c>
      <c r="C98" s="120" t="s">
        <v>4</v>
      </c>
      <c r="D98" s="120" t="s">
        <v>279</v>
      </c>
    </row>
    <row r="99" spans="1:7">
      <c r="A99" s="153" t="s">
        <v>257</v>
      </c>
      <c r="B99" s="224" t="s">
        <v>327</v>
      </c>
      <c r="C99" s="178">
        <f>((1/12)*0.05)</f>
        <v>4.1666666666666666E-3</v>
      </c>
      <c r="D99" s="155">
        <f>ROUND($D$43*C99,2)</f>
        <v>11.12</v>
      </c>
    </row>
    <row r="100" spans="1:7">
      <c r="A100" s="113" t="s">
        <v>259</v>
      </c>
      <c r="B100" s="219" t="s">
        <v>328</v>
      </c>
      <c r="C100" s="118">
        <f>D100/D43</f>
        <v>3.3344947865736004E-4</v>
      </c>
      <c r="D100" s="179">
        <f>ROUND(D75*C99,2)</f>
        <v>0.89</v>
      </c>
    </row>
    <row r="101" spans="1:7">
      <c r="A101" s="113" t="s">
        <v>261</v>
      </c>
      <c r="B101" s="225" t="s">
        <v>329</v>
      </c>
      <c r="C101" s="180">
        <f>0.08*0.5*0.9*(1+(5/56)+(5/56)+(1/3)*(5/56))</f>
        <v>4.3499999999999997E-2</v>
      </c>
      <c r="D101" s="115">
        <f>ROUND($D$43*C101,2)</f>
        <v>116.1</v>
      </c>
    </row>
    <row r="102" spans="1:7">
      <c r="A102" s="113" t="s">
        <v>263</v>
      </c>
      <c r="B102" s="225" t="s">
        <v>330</v>
      </c>
      <c r="C102" s="181">
        <f>(((7/30)/12))</f>
        <v>1.9444444444444445E-2</v>
      </c>
      <c r="D102" s="115">
        <f>ROUND($D$43*C102,2)</f>
        <v>51.9</v>
      </c>
    </row>
    <row r="103" spans="1:7">
      <c r="A103" s="113" t="s">
        <v>284</v>
      </c>
      <c r="B103" s="225" t="s">
        <v>331</v>
      </c>
      <c r="C103" s="114">
        <f>D103/D43</f>
        <v>7.3134087903277169E-3</v>
      </c>
      <c r="D103" s="115">
        <f>ROUND(D78*C102,2)</f>
        <v>19.52</v>
      </c>
    </row>
    <row r="104" spans="1:7" ht="16.5" thickBot="1">
      <c r="A104" s="116" t="s">
        <v>286</v>
      </c>
      <c r="B104" s="226" t="s">
        <v>332</v>
      </c>
      <c r="C104" s="182">
        <f>(40%+10%)*C75*C102</f>
        <v>7.7777777777777784E-4</v>
      </c>
      <c r="D104" s="115">
        <f>ROUND($D$43*C104,2)</f>
        <v>2.08</v>
      </c>
    </row>
    <row r="105" spans="1:7" ht="16.5" thickBot="1">
      <c r="A105" s="495" t="s">
        <v>7</v>
      </c>
      <c r="B105" s="496"/>
      <c r="C105" s="174">
        <f>SUM(C99:C104)</f>
        <v>7.5535747157873964E-2</v>
      </c>
      <c r="D105" s="183">
        <f>SUM(D99:D104)</f>
        <v>201.61</v>
      </c>
    </row>
    <row r="106" spans="1:7" hidden="1">
      <c r="A106" s="143"/>
    </row>
    <row r="107" spans="1:7" ht="16.5" thickBot="1">
      <c r="A107" s="477" t="s">
        <v>557</v>
      </c>
      <c r="B107" s="477"/>
      <c r="C107" s="477"/>
      <c r="D107" s="477"/>
      <c r="E107" s="477"/>
      <c r="F107" s="477"/>
      <c r="G107" s="477"/>
    </row>
    <row r="108" spans="1:7" ht="16.5" thickBot="1">
      <c r="A108" s="120" t="s">
        <v>333</v>
      </c>
      <c r="B108" s="223" t="s">
        <v>334</v>
      </c>
      <c r="C108" s="120" t="s">
        <v>4</v>
      </c>
      <c r="D108" s="120" t="s">
        <v>279</v>
      </c>
    </row>
    <row r="109" spans="1:7">
      <c r="A109" s="153" t="s">
        <v>257</v>
      </c>
      <c r="B109" s="224" t="s">
        <v>13</v>
      </c>
      <c r="C109" s="184">
        <f>(5/56)</f>
        <v>8.9285714285714288E-2</v>
      </c>
      <c r="D109" s="115">
        <f t="shared" ref="D109:D114" si="1">ROUND($D$43*C109,2)</f>
        <v>238.31</v>
      </c>
    </row>
    <row r="110" spans="1:7">
      <c r="A110" s="113" t="s">
        <v>259</v>
      </c>
      <c r="B110" s="225" t="s">
        <v>374</v>
      </c>
      <c r="C110" s="114">
        <f>(10.96/30)/12</f>
        <v>3.0444444444444444E-2</v>
      </c>
      <c r="D110" s="115">
        <f t="shared" si="1"/>
        <v>81.260000000000005</v>
      </c>
      <c r="E110" s="185"/>
    </row>
    <row r="111" spans="1:7">
      <c r="A111" s="113" t="s">
        <v>261</v>
      </c>
      <c r="B111" s="225" t="s">
        <v>335</v>
      </c>
      <c r="C111" s="114">
        <f>((5/30)/12)*0.015</f>
        <v>2.0833333333333332E-4</v>
      </c>
      <c r="D111" s="115">
        <f t="shared" si="1"/>
        <v>0.56000000000000005</v>
      </c>
    </row>
    <row r="112" spans="1:7">
      <c r="A112" s="113" t="s">
        <v>263</v>
      </c>
      <c r="B112" s="225" t="s">
        <v>336</v>
      </c>
      <c r="C112" s="114">
        <f>((1/30)/12)</f>
        <v>2.7777777777777779E-3</v>
      </c>
      <c r="D112" s="115">
        <f t="shared" si="1"/>
        <v>7.41</v>
      </c>
    </row>
    <row r="113" spans="1:7">
      <c r="A113" s="113" t="s">
        <v>284</v>
      </c>
      <c r="B113" s="225" t="s">
        <v>337</v>
      </c>
      <c r="C113" s="114">
        <f>((15/30)/12)*0.0078</f>
        <v>3.2499999999999999E-4</v>
      </c>
      <c r="D113" s="115">
        <f t="shared" si="1"/>
        <v>0.87</v>
      </c>
    </row>
    <row r="114" spans="1:7">
      <c r="A114" s="113" t="s">
        <v>286</v>
      </c>
      <c r="B114" s="225" t="s">
        <v>291</v>
      </c>
      <c r="C114" s="186"/>
      <c r="D114" s="115">
        <f t="shared" si="1"/>
        <v>0</v>
      </c>
    </row>
    <row r="115" spans="1:7">
      <c r="A115" s="497" t="s">
        <v>317</v>
      </c>
      <c r="B115" s="498"/>
      <c r="C115" s="114">
        <f>SUM(C109:C114)</f>
        <v>0.12304126984126985</v>
      </c>
      <c r="D115" s="115">
        <f>SUM(D109:D114)</f>
        <v>328.41</v>
      </c>
    </row>
    <row r="116" spans="1:7" ht="16.5" thickBot="1">
      <c r="A116" s="116" t="s">
        <v>288</v>
      </c>
      <c r="B116" s="226" t="s">
        <v>338</v>
      </c>
      <c r="C116" s="182">
        <f>D116/$D$43</f>
        <v>4.6278291689614733E-2</v>
      </c>
      <c r="D116" s="115">
        <f>ROUND(D78*C115,2)</f>
        <v>123.52</v>
      </c>
    </row>
    <row r="117" spans="1:7" ht="16.5" thickBot="1">
      <c r="A117" s="495" t="s">
        <v>7</v>
      </c>
      <c r="B117" s="496"/>
      <c r="C117" s="174">
        <f>C116+C115</f>
        <v>0.16931956153088459</v>
      </c>
      <c r="D117" s="187">
        <f>D116+D115</f>
        <v>451.93</v>
      </c>
    </row>
    <row r="118" spans="1:7" hidden="1">
      <c r="A118" s="139" t="s">
        <v>339</v>
      </c>
    </row>
    <row r="119" spans="1:7" ht="16.5" thickBot="1">
      <c r="A119" s="479" t="s">
        <v>558</v>
      </c>
      <c r="B119" s="479"/>
      <c r="C119" s="479"/>
      <c r="D119" s="479"/>
      <c r="E119" s="479"/>
      <c r="F119" s="479"/>
      <c r="G119" s="479"/>
    </row>
    <row r="120" spans="1:7" ht="32.25" customHeight="1" thickBot="1">
      <c r="A120" s="188">
        <v>4</v>
      </c>
      <c r="B120" s="227" t="s">
        <v>340</v>
      </c>
      <c r="C120" s="119" t="s">
        <v>4</v>
      </c>
      <c r="D120" s="120" t="s">
        <v>279</v>
      </c>
    </row>
    <row r="121" spans="1:7">
      <c r="A121" s="153" t="s">
        <v>306</v>
      </c>
      <c r="B121" s="224" t="s">
        <v>341</v>
      </c>
      <c r="C121" s="182">
        <f t="shared" ref="C121:C126" si="2">D121/$D$43</f>
        <v>0.16382485285136769</v>
      </c>
      <c r="D121" s="115">
        <f>D88</f>
        <v>437.26</v>
      </c>
    </row>
    <row r="122" spans="1:7">
      <c r="A122" s="113" t="s">
        <v>313</v>
      </c>
      <c r="B122" s="225" t="s">
        <v>307</v>
      </c>
      <c r="C122" s="182">
        <f t="shared" si="2"/>
        <v>0.37611227880872361</v>
      </c>
      <c r="D122" s="115">
        <f>D78</f>
        <v>1003.87</v>
      </c>
    </row>
    <row r="123" spans="1:7">
      <c r="A123" s="113" t="s">
        <v>320</v>
      </c>
      <c r="B123" s="225" t="s">
        <v>322</v>
      </c>
      <c r="C123" s="182">
        <f t="shared" si="2"/>
        <v>1.0190815527505834E-3</v>
      </c>
      <c r="D123" s="115">
        <f>D94</f>
        <v>2.7199999999999998</v>
      </c>
    </row>
    <row r="124" spans="1:7">
      <c r="A124" s="189" t="s">
        <v>325</v>
      </c>
      <c r="B124" s="228" t="s">
        <v>342</v>
      </c>
      <c r="C124" s="182">
        <f t="shared" si="2"/>
        <v>7.5535673474281306E-2</v>
      </c>
      <c r="D124" s="115">
        <f>D105</f>
        <v>201.61</v>
      </c>
    </row>
    <row r="125" spans="1:7">
      <c r="A125" s="190" t="s">
        <v>333</v>
      </c>
      <c r="B125" s="229" t="s">
        <v>343</v>
      </c>
      <c r="C125" s="182">
        <f t="shared" si="2"/>
        <v>0.16932114931418057</v>
      </c>
      <c r="D125" s="115">
        <f>D117</f>
        <v>451.93</v>
      </c>
    </row>
    <row r="126" spans="1:7" ht="16.5" thickBot="1">
      <c r="A126" s="113" t="s">
        <v>344</v>
      </c>
      <c r="B126" s="225" t="s">
        <v>291</v>
      </c>
      <c r="C126" s="182">
        <f t="shared" si="2"/>
        <v>0</v>
      </c>
      <c r="D126" s="115">
        <v>0</v>
      </c>
    </row>
    <row r="127" spans="1:7" ht="37.5" customHeight="1" thickBot="1">
      <c r="A127" s="489" t="s">
        <v>345</v>
      </c>
      <c r="B127" s="490"/>
      <c r="C127" s="174">
        <f>SUM(C121:C126)</f>
        <v>0.78581303600130381</v>
      </c>
      <c r="D127" s="169">
        <f>SUM(D121:D126)</f>
        <v>2097.39</v>
      </c>
    </row>
    <row r="128" spans="1:7" hidden="1">
      <c r="A128" s="191"/>
      <c r="B128" s="230"/>
      <c r="C128" s="192"/>
      <c r="D128" s="193"/>
      <c r="E128" s="194"/>
      <c r="F128" s="195"/>
      <c r="G128" s="121"/>
    </row>
    <row r="129" spans="1:8" ht="16.5" thickBot="1">
      <c r="A129" s="479" t="s">
        <v>559</v>
      </c>
      <c r="B129" s="479"/>
      <c r="C129" s="479"/>
      <c r="D129" s="479"/>
      <c r="E129" s="479"/>
      <c r="F129" s="479"/>
      <c r="G129" s="479"/>
      <c r="H129" s="53"/>
    </row>
    <row r="130" spans="1:8" ht="16.5" thickBot="1">
      <c r="A130" s="188" t="s">
        <v>555</v>
      </c>
      <c r="B130" s="227" t="s">
        <v>346</v>
      </c>
      <c r="C130" s="119" t="s">
        <v>4</v>
      </c>
      <c r="D130" s="152" t="s">
        <v>279</v>
      </c>
      <c r="E130" s="196">
        <f>D43+D54+D64+D78+D88+D94+D105+D117</f>
        <v>5357.7358000000004</v>
      </c>
      <c r="G130" s="122"/>
    </row>
    <row r="131" spans="1:8">
      <c r="A131" s="153" t="s">
        <v>257</v>
      </c>
      <c r="B131" s="224" t="s">
        <v>347</v>
      </c>
      <c r="C131" s="123">
        <v>7.0019999999999999E-2</v>
      </c>
      <c r="D131" s="124">
        <f>E130*C131</f>
        <v>375.14866071599999</v>
      </c>
      <c r="G131" s="122"/>
    </row>
    <row r="132" spans="1:8">
      <c r="A132" s="113" t="s">
        <v>259</v>
      </c>
      <c r="B132" s="225" t="s">
        <v>348</v>
      </c>
      <c r="C132" s="182"/>
      <c r="D132" s="197"/>
      <c r="F132" s="198"/>
    </row>
    <row r="133" spans="1:8">
      <c r="A133" s="113"/>
      <c r="B133" s="225" t="s">
        <v>349</v>
      </c>
      <c r="C133" s="182"/>
      <c r="D133" s="124"/>
      <c r="E133" s="208"/>
      <c r="F133" s="199"/>
      <c r="G133" s="122"/>
    </row>
    <row r="134" spans="1:8">
      <c r="A134" s="113"/>
      <c r="B134" s="225" t="s">
        <v>350</v>
      </c>
      <c r="C134" s="182">
        <v>7.5999999999999998E-2</v>
      </c>
      <c r="D134" s="115">
        <f>$D$152*C134</f>
        <v>503.58456545542896</v>
      </c>
      <c r="E134" s="198">
        <f>D152</f>
        <v>6626.1127033609073</v>
      </c>
      <c r="G134" s="122"/>
    </row>
    <row r="135" spans="1:8">
      <c r="A135" s="113"/>
      <c r="B135" s="225" t="s">
        <v>351</v>
      </c>
      <c r="C135" s="182">
        <v>1.6500000000000001E-2</v>
      </c>
      <c r="D135" s="115">
        <f>$D$152*C135</f>
        <v>109.33085960545498</v>
      </c>
      <c r="E135" s="200"/>
      <c r="G135" s="122"/>
    </row>
    <row r="136" spans="1:8">
      <c r="A136" s="113"/>
      <c r="B136" s="225" t="s">
        <v>352</v>
      </c>
      <c r="C136" s="182"/>
      <c r="D136" s="115"/>
    </row>
    <row r="137" spans="1:8">
      <c r="A137" s="113"/>
      <c r="B137" s="225" t="s">
        <v>353</v>
      </c>
      <c r="C137" s="182">
        <v>2.5000000000000001E-2</v>
      </c>
      <c r="D137" s="115">
        <f>$D$152*C137</f>
        <v>165.6528175840227</v>
      </c>
      <c r="G137" s="122"/>
    </row>
    <row r="138" spans="1:8">
      <c r="A138" s="113"/>
      <c r="B138" s="225" t="s">
        <v>354</v>
      </c>
      <c r="C138" s="182"/>
      <c r="D138" s="115"/>
    </row>
    <row r="139" spans="1:8" ht="16.5" thickBot="1">
      <c r="A139" s="113" t="s">
        <v>261</v>
      </c>
      <c r="B139" s="225" t="s">
        <v>355</v>
      </c>
      <c r="C139" s="182">
        <v>0.02</v>
      </c>
      <c r="D139" s="115">
        <f>ROUND(E139*C139,2)</f>
        <v>114.66</v>
      </c>
      <c r="E139" s="177">
        <f>E130+D131</f>
        <v>5732.8844607160008</v>
      </c>
    </row>
    <row r="140" spans="1:8" ht="33" customHeight="1" thickBot="1">
      <c r="A140" s="492" t="s">
        <v>356</v>
      </c>
      <c r="B140" s="493"/>
      <c r="C140" s="494"/>
      <c r="D140" s="201">
        <f>D131+D134+D135+D137+D139</f>
        <v>1268.3769033609067</v>
      </c>
    </row>
    <row r="141" spans="1:8" hidden="1">
      <c r="A141" s="479" t="s">
        <v>357</v>
      </c>
      <c r="B141" s="479"/>
      <c r="C141" s="479"/>
      <c r="D141" s="479"/>
      <c r="E141" s="479"/>
      <c r="F141" s="479"/>
      <c r="G141" s="479"/>
    </row>
    <row r="142" spans="1:8" hidden="1">
      <c r="A142" s="479" t="s">
        <v>358</v>
      </c>
      <c r="B142" s="479"/>
      <c r="C142" s="479"/>
      <c r="D142" s="479"/>
      <c r="E142" s="479"/>
      <c r="F142" s="479"/>
      <c r="G142" s="479"/>
    </row>
    <row r="143" spans="1:8" hidden="1">
      <c r="A143" s="139"/>
    </row>
    <row r="144" spans="1:8" ht="16.5" thickBot="1">
      <c r="A144" s="477" t="s">
        <v>359</v>
      </c>
      <c r="B144" s="477"/>
      <c r="C144" s="477"/>
      <c r="D144" s="477"/>
      <c r="E144" s="477"/>
      <c r="F144" s="477"/>
      <c r="G144" s="477"/>
    </row>
    <row r="145" spans="1:8" ht="32.25" customHeight="1" thickBot="1">
      <c r="A145" s="188"/>
      <c r="B145" s="499" t="s">
        <v>360</v>
      </c>
      <c r="C145" s="499"/>
      <c r="D145" s="125" t="s">
        <v>361</v>
      </c>
    </row>
    <row r="146" spans="1:8">
      <c r="A146" s="113" t="s">
        <v>257</v>
      </c>
      <c r="B146" s="225" t="s">
        <v>362</v>
      </c>
      <c r="C146" s="114">
        <f t="shared" ref="C146:C151" si="3">D146/$D$152</f>
        <v>0.4028108363816677</v>
      </c>
      <c r="D146" s="124">
        <f>D43</f>
        <v>2669.07</v>
      </c>
    </row>
    <row r="147" spans="1:8">
      <c r="A147" s="113" t="s">
        <v>259</v>
      </c>
      <c r="B147" s="225" t="s">
        <v>363</v>
      </c>
      <c r="C147" s="114">
        <f t="shared" si="3"/>
        <v>8.3021397003148797E-2</v>
      </c>
      <c r="D147" s="124">
        <f>D54</f>
        <v>550.10913333333338</v>
      </c>
    </row>
    <row r="148" spans="1:8" ht="31.5">
      <c r="A148" s="113" t="s">
        <v>261</v>
      </c>
      <c r="B148" s="225" t="s">
        <v>364</v>
      </c>
      <c r="C148" s="114">
        <f t="shared" si="3"/>
        <v>6.2127930069444852E-3</v>
      </c>
      <c r="D148" s="124">
        <f>D64</f>
        <v>41.166666666666664</v>
      </c>
      <c r="E148" s="198">
        <f>D150+D131+D139</f>
        <v>5847.5444607160007</v>
      </c>
    </row>
    <row r="149" spans="1:8">
      <c r="A149" s="113" t="s">
        <v>263</v>
      </c>
      <c r="B149" s="225" t="s">
        <v>365</v>
      </c>
      <c r="C149" s="114">
        <f t="shared" si="3"/>
        <v>0.31653400627130268</v>
      </c>
      <c r="D149" s="124">
        <f>D127</f>
        <v>2097.39</v>
      </c>
      <c r="E149" s="202">
        <f>C137+C135+C134</f>
        <v>0.11749999999999999</v>
      </c>
    </row>
    <row r="150" spans="1:8" ht="16.5" customHeight="1">
      <c r="A150" s="117" t="s">
        <v>366</v>
      </c>
      <c r="B150" s="231"/>
      <c r="C150" s="176">
        <f t="shared" si="3"/>
        <v>0.80857903266306375</v>
      </c>
      <c r="D150" s="203">
        <f>SUM(D146:D149)</f>
        <v>5357.7358000000004</v>
      </c>
      <c r="E150" s="202">
        <f>100%-E149</f>
        <v>0.88250000000000006</v>
      </c>
    </row>
    <row r="151" spans="1:8" ht="16.5" thickBot="1">
      <c r="A151" s="113" t="s">
        <v>284</v>
      </c>
      <c r="B151" s="225" t="s">
        <v>367</v>
      </c>
      <c r="C151" s="114">
        <f t="shared" si="3"/>
        <v>0.19142096733693625</v>
      </c>
      <c r="D151" s="124">
        <f>D140</f>
        <v>1268.3769033609067</v>
      </c>
      <c r="G151" s="126"/>
    </row>
    <row r="152" spans="1:8" ht="16.5" customHeight="1" thickBot="1">
      <c r="A152" s="495" t="s">
        <v>368</v>
      </c>
      <c r="B152" s="496"/>
      <c r="C152" s="174">
        <f>C151+C150</f>
        <v>1</v>
      </c>
      <c r="D152" s="204">
        <f>(D150+D139+D131)/0.8825</f>
        <v>6626.1127033609073</v>
      </c>
      <c r="E152" s="205"/>
      <c r="F152" s="198">
        <f>D150+D151</f>
        <v>6626.1127033609073</v>
      </c>
      <c r="H152" s="54"/>
    </row>
    <row r="153" spans="1:8" hidden="1">
      <c r="E153" s="205"/>
    </row>
    <row r="154" spans="1:8">
      <c r="A154" s="206"/>
    </row>
  </sheetData>
  <mergeCells count="43">
    <mergeCell ref="A141:G141"/>
    <mergeCell ref="A142:G142"/>
    <mergeCell ref="A144:G144"/>
    <mergeCell ref="B145:C145"/>
    <mergeCell ref="A152:B152"/>
    <mergeCell ref="A140:C140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119:G119"/>
    <mergeCell ref="A127:B127"/>
    <mergeCell ref="A129:G129"/>
    <mergeCell ref="A68:G68"/>
    <mergeCell ref="A78:B78"/>
    <mergeCell ref="A82:G82"/>
    <mergeCell ref="A79:D79"/>
    <mergeCell ref="A80:D80"/>
    <mergeCell ref="A67:G67"/>
    <mergeCell ref="E53:H53"/>
    <mergeCell ref="A57:D57"/>
    <mergeCell ref="G60:H60"/>
    <mergeCell ref="A33:E33"/>
    <mergeCell ref="A45:G45"/>
    <mergeCell ref="A55:D55"/>
    <mergeCell ref="A65:G65"/>
    <mergeCell ref="B52:C52"/>
    <mergeCell ref="B28:C28"/>
    <mergeCell ref="B11:C11"/>
    <mergeCell ref="B13:C13"/>
    <mergeCell ref="A3:D3"/>
    <mergeCell ref="A4:D4"/>
    <mergeCell ref="A6:D6"/>
    <mergeCell ref="A7:D7"/>
    <mergeCell ref="A9:D9"/>
    <mergeCell ref="A17:G17"/>
    <mergeCell ref="A18:B18"/>
    <mergeCell ref="A21:G21"/>
    <mergeCell ref="B27:C27"/>
  </mergeCells>
  <printOptions horizontalCentered="1"/>
  <pageMargins left="0" right="0" top="1.5748031496062993" bottom="0" header="0" footer="0"/>
  <pageSetup paperSize="9" scale="73" fitToHeight="4" orientation="portrait" r:id="rId1"/>
  <headerFooter alignWithMargins="0"/>
  <rowBreaks count="1" manualBreakCount="1">
    <brk id="89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39" zoomScale="75" zoomScaleSheetLayoutView="75" workbookViewId="0">
      <selection activeCell="E53" sqref="E53:H53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20.140625" style="129" bestFit="1" customWidth="1"/>
    <col min="6" max="6" width="30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74" t="s">
        <v>255</v>
      </c>
      <c r="B3" s="474"/>
      <c r="C3" s="474"/>
      <c r="D3" s="474"/>
      <c r="E3" s="127"/>
      <c r="F3" s="127"/>
      <c r="G3" s="108"/>
    </row>
    <row r="4" spans="1:7" hidden="1">
      <c r="A4" s="474"/>
      <c r="B4" s="474"/>
      <c r="C4" s="474"/>
      <c r="D4" s="474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127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210"/>
      <c r="C8" s="250"/>
      <c r="D8" s="250"/>
    </row>
    <row r="9" spans="1:7" hidden="1">
      <c r="A9" s="476"/>
      <c r="B9" s="476"/>
      <c r="C9" s="476"/>
      <c r="D9" s="476"/>
    </row>
    <row r="10" spans="1:7">
      <c r="A10" s="132" t="s">
        <v>256</v>
      </c>
      <c r="B10" s="209"/>
      <c r="C10" s="250"/>
      <c r="D10" s="250"/>
    </row>
    <row r="11" spans="1:7" ht="15.6" customHeight="1">
      <c r="A11" s="133" t="s">
        <v>257</v>
      </c>
      <c r="B11" s="472" t="s">
        <v>258</v>
      </c>
      <c r="C11" s="473"/>
      <c r="D11" s="134">
        <v>42550</v>
      </c>
    </row>
    <row r="12" spans="1:7">
      <c r="A12" s="133" t="s">
        <v>259</v>
      </c>
      <c r="B12" s="211" t="s">
        <v>260</v>
      </c>
      <c r="C12" s="254"/>
      <c r="D12" s="136" t="s">
        <v>369</v>
      </c>
    </row>
    <row r="13" spans="1:7" ht="15.6" customHeight="1">
      <c r="A13" s="133" t="s">
        <v>261</v>
      </c>
      <c r="B13" s="472" t="s">
        <v>262</v>
      </c>
      <c r="C13" s="473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2"/>
    </row>
    <row r="17" spans="1:7">
      <c r="A17" s="477"/>
      <c r="B17" s="477"/>
      <c r="C17" s="477"/>
      <c r="D17" s="477"/>
      <c r="E17" s="477"/>
      <c r="F17" s="477"/>
      <c r="G17" s="477"/>
    </row>
    <row r="18" spans="1:7" ht="35.25" customHeight="1">
      <c r="A18" s="478" t="s">
        <v>264</v>
      </c>
      <c r="B18" s="478"/>
      <c r="C18" s="251" t="s">
        <v>265</v>
      </c>
      <c r="D18" s="251" t="s">
        <v>266</v>
      </c>
    </row>
    <row r="19" spans="1:7">
      <c r="A19" s="136">
        <v>1</v>
      </c>
      <c r="B19" s="214" t="s">
        <v>1</v>
      </c>
      <c r="C19" s="136" t="s">
        <v>267</v>
      </c>
      <c r="D19" s="141">
        <v>11</v>
      </c>
    </row>
    <row r="20" spans="1:7">
      <c r="A20" s="133"/>
      <c r="B20" s="248"/>
      <c r="C20" s="133"/>
      <c r="D20" s="142"/>
    </row>
    <row r="21" spans="1:7" ht="15.6" hidden="1" customHeight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Recepcionista</v>
      </c>
    </row>
    <row r="27" spans="1:7" ht="30.75" customHeight="1">
      <c r="A27" s="147">
        <v>2</v>
      </c>
      <c r="B27" s="470" t="s">
        <v>273</v>
      </c>
      <c r="C27" s="471"/>
      <c r="D27" s="111">
        <v>1342</v>
      </c>
      <c r="E27" s="232"/>
    </row>
    <row r="28" spans="1:7" ht="31.5" customHeight="1">
      <c r="A28" s="147">
        <v>3</v>
      </c>
      <c r="B28" s="470" t="s">
        <v>274</v>
      </c>
      <c r="C28" s="471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ROUND(((D27/220)*(365.25/12)*(40/6)),2)</f>
        <v>1237.79</v>
      </c>
      <c r="E35" s="207"/>
    </row>
    <row r="36" spans="1:7">
      <c r="A36" s="253" t="s">
        <v>259</v>
      </c>
      <c r="B36" s="219" t="s">
        <v>281</v>
      </c>
      <c r="C36" s="156"/>
      <c r="D36" s="115">
        <v>0</v>
      </c>
    </row>
    <row r="37" spans="1:7">
      <c r="A37" s="253" t="s">
        <v>261</v>
      </c>
      <c r="B37" s="219" t="s">
        <v>282</v>
      </c>
      <c r="C37" s="157"/>
      <c r="D37" s="115">
        <v>0</v>
      </c>
    </row>
    <row r="38" spans="1:7">
      <c r="A38" s="253" t="s">
        <v>263</v>
      </c>
      <c r="B38" s="219" t="s">
        <v>547</v>
      </c>
      <c r="C38" s="156"/>
      <c r="D38" s="115">
        <v>25</v>
      </c>
    </row>
    <row r="39" spans="1:7">
      <c r="A39" s="253" t="s">
        <v>284</v>
      </c>
      <c r="B39" s="219" t="s">
        <v>285</v>
      </c>
      <c r="C39" s="158"/>
      <c r="D39" s="115">
        <v>0</v>
      </c>
    </row>
    <row r="40" spans="1:7">
      <c r="A40" s="253" t="s">
        <v>286</v>
      </c>
      <c r="B40" s="220" t="s">
        <v>287</v>
      </c>
      <c r="C40" s="158"/>
      <c r="D40" s="115">
        <v>0</v>
      </c>
    </row>
    <row r="41" spans="1:7">
      <c r="A41" s="253" t="s">
        <v>288</v>
      </c>
      <c r="B41" s="220" t="s">
        <v>289</v>
      </c>
      <c r="C41" s="158"/>
      <c r="D41" s="115">
        <v>0</v>
      </c>
    </row>
    <row r="42" spans="1:7" ht="16.5" thickBot="1">
      <c r="A42" s="253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1262.79</v>
      </c>
    </row>
    <row r="44" spans="1:7" hidden="1">
      <c r="A44" s="252"/>
    </row>
    <row r="45" spans="1:7" ht="16.149999999999999" customHeight="1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88.532600000000016</v>
      </c>
      <c r="E47" s="207"/>
    </row>
    <row r="48" spans="1:7">
      <c r="A48" s="253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637</v>
      </c>
      <c r="B49" s="423" t="s">
        <v>638</v>
      </c>
      <c r="C49" s="157"/>
      <c r="D49" s="115">
        <f>35*(1-20%)</f>
        <v>28</v>
      </c>
    </row>
    <row r="50" spans="1:7">
      <c r="A50" s="253" t="s">
        <v>261</v>
      </c>
      <c r="B50" s="219" t="s">
        <v>384</v>
      </c>
      <c r="C50" s="157"/>
      <c r="D50" s="115">
        <v>53</v>
      </c>
    </row>
    <row r="51" spans="1:7">
      <c r="A51" s="253" t="s">
        <v>263</v>
      </c>
      <c r="B51" s="219" t="s">
        <v>297</v>
      </c>
      <c r="C51" s="156"/>
      <c r="D51" s="115">
        <v>0</v>
      </c>
    </row>
    <row r="52" spans="1:7">
      <c r="A52" s="253" t="s">
        <v>284</v>
      </c>
      <c r="B52" s="219" t="s">
        <v>385</v>
      </c>
      <c r="C52" s="158"/>
      <c r="D52" s="165">
        <v>16</v>
      </c>
    </row>
    <row r="53" spans="1:7" ht="16.5" customHeight="1">
      <c r="A53" s="253" t="s">
        <v>286</v>
      </c>
      <c r="B53" s="500" t="s">
        <v>372</v>
      </c>
      <c r="C53" s="501"/>
      <c r="D53" s="165">
        <v>16</v>
      </c>
    </row>
    <row r="54" spans="1:7" ht="16.149999999999999" customHeight="1" thickBot="1">
      <c r="A54" s="116" t="s">
        <v>288</v>
      </c>
      <c r="B54" s="502" t="s">
        <v>635</v>
      </c>
      <c r="C54" s="503"/>
      <c r="D54" s="166">
        <f>((825*(371*50%*10%))/371)/12</f>
        <v>3.4375</v>
      </c>
      <c r="E54" s="506" t="s">
        <v>636</v>
      </c>
      <c r="F54" s="506"/>
      <c r="G54" s="129"/>
    </row>
    <row r="55" spans="1:7" ht="16.5" thickBot="1">
      <c r="A55" s="167"/>
      <c r="B55" s="150" t="s">
        <v>298</v>
      </c>
      <c r="C55" s="168"/>
      <c r="D55" s="169">
        <f>SUM(D47:D54)</f>
        <v>468.9701</v>
      </c>
      <c r="E55" s="506"/>
      <c r="F55" s="506"/>
    </row>
    <row r="56" spans="1:7">
      <c r="A56" s="476" t="s">
        <v>299</v>
      </c>
      <c r="B56" s="476"/>
      <c r="C56" s="476"/>
      <c r="D56" s="476"/>
      <c r="E56" s="506"/>
      <c r="F56" s="506"/>
    </row>
    <row r="57" spans="1:7" hidden="1">
      <c r="A57" s="252"/>
    </row>
    <row r="58" spans="1:7" ht="16.149999999999999" customHeight="1" thickBot="1">
      <c r="A58" s="477" t="s">
        <v>300</v>
      </c>
      <c r="B58" s="477"/>
      <c r="C58" s="477"/>
      <c r="D58" s="477"/>
      <c r="E58" s="477"/>
      <c r="F58" s="477"/>
      <c r="G58" s="477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IV'!D19</f>
        <v>41.166666666666664</v>
      </c>
    </row>
    <row r="61" spans="1:7">
      <c r="A61" s="253" t="s">
        <v>259</v>
      </c>
      <c r="B61" s="219" t="s">
        <v>15</v>
      </c>
      <c r="C61" s="157"/>
      <c r="D61" s="115">
        <v>0</v>
      </c>
    </row>
    <row r="62" spans="1:7">
      <c r="A62" s="253" t="s">
        <v>261</v>
      </c>
      <c r="B62" s="219" t="s">
        <v>21</v>
      </c>
      <c r="C62" s="157"/>
      <c r="D62" s="115">
        <v>0</v>
      </c>
    </row>
    <row r="63" spans="1:7">
      <c r="A63" s="253" t="s">
        <v>263</v>
      </c>
      <c r="B63" s="487" t="s">
        <v>18</v>
      </c>
      <c r="C63" s="488"/>
      <c r="D63" s="165">
        <v>0</v>
      </c>
    </row>
    <row r="64" spans="1:7" ht="16.5" thickBot="1">
      <c r="A64" s="116" t="s">
        <v>284</v>
      </c>
      <c r="B64" s="504" t="s">
        <v>291</v>
      </c>
      <c r="C64" s="505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41.166666666666664</v>
      </c>
    </row>
    <row r="66" spans="1:7" ht="15.6" hidden="1" customHeight="1">
      <c r="A66" s="479" t="s">
        <v>304</v>
      </c>
      <c r="B66" s="479"/>
      <c r="C66" s="479"/>
      <c r="D66" s="479"/>
      <c r="E66" s="479"/>
      <c r="F66" s="479"/>
      <c r="G66" s="479"/>
    </row>
    <row r="67" spans="1:7" hidden="1">
      <c r="A67" s="252"/>
    </row>
    <row r="68" spans="1:7" ht="15.6" customHeight="1">
      <c r="A68" s="477" t="s">
        <v>305</v>
      </c>
      <c r="B68" s="477"/>
      <c r="C68" s="477"/>
      <c r="D68" s="477"/>
      <c r="E68" s="477"/>
      <c r="F68" s="477"/>
      <c r="G68" s="477"/>
    </row>
    <row r="69" spans="1:7" ht="16.149999999999999" customHeight="1" thickBot="1">
      <c r="A69" s="477" t="s">
        <v>556</v>
      </c>
      <c r="B69" s="477"/>
      <c r="C69" s="477"/>
      <c r="D69" s="477"/>
      <c r="E69" s="477"/>
      <c r="F69" s="477"/>
      <c r="G69" s="477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252.56</v>
      </c>
    </row>
    <row r="72" spans="1:7">
      <c r="A72" s="253" t="s">
        <v>259</v>
      </c>
      <c r="B72" s="225" t="s">
        <v>308</v>
      </c>
      <c r="C72" s="114">
        <v>1.4999999999999999E-2</v>
      </c>
      <c r="D72" s="115">
        <f t="shared" si="0"/>
        <v>18.940000000000001</v>
      </c>
    </row>
    <row r="73" spans="1:7">
      <c r="A73" s="253" t="s">
        <v>261</v>
      </c>
      <c r="B73" s="225" t="s">
        <v>309</v>
      </c>
      <c r="C73" s="114">
        <v>0.01</v>
      </c>
      <c r="D73" s="115">
        <f t="shared" si="0"/>
        <v>12.63</v>
      </c>
    </row>
    <row r="74" spans="1:7">
      <c r="A74" s="253" t="s">
        <v>263</v>
      </c>
      <c r="B74" s="225" t="s">
        <v>9</v>
      </c>
      <c r="C74" s="114">
        <v>2E-3</v>
      </c>
      <c r="D74" s="115">
        <f t="shared" si="0"/>
        <v>2.5299999999999998</v>
      </c>
    </row>
    <row r="75" spans="1:7">
      <c r="A75" s="253" t="s">
        <v>284</v>
      </c>
      <c r="B75" s="225" t="s">
        <v>10</v>
      </c>
      <c r="C75" s="114">
        <v>2.5000000000000001E-2</v>
      </c>
      <c r="D75" s="115">
        <f t="shared" si="0"/>
        <v>31.57</v>
      </c>
    </row>
    <row r="76" spans="1:7">
      <c r="A76" s="253" t="s">
        <v>286</v>
      </c>
      <c r="B76" s="225" t="s">
        <v>11</v>
      </c>
      <c r="C76" s="114">
        <v>0.08</v>
      </c>
      <c r="D76" s="115">
        <f t="shared" si="0"/>
        <v>101.02</v>
      </c>
    </row>
    <row r="77" spans="1:7" ht="31.5">
      <c r="A77" s="253" t="s">
        <v>288</v>
      </c>
      <c r="B77" s="225" t="s">
        <v>373</v>
      </c>
      <c r="C77" s="114">
        <v>3.8112E-2</v>
      </c>
      <c r="D77" s="115">
        <f t="shared" si="0"/>
        <v>48.13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7.58</v>
      </c>
    </row>
    <row r="79" spans="1:7" ht="16.5" hidden="1" thickBot="1">
      <c r="A79" s="489" t="s">
        <v>7</v>
      </c>
      <c r="B79" s="490"/>
      <c r="C79" s="174">
        <f>SUM(C71:C78)</f>
        <v>0.37611200000000006</v>
      </c>
      <c r="D79" s="169">
        <f>SUM(D71:D78)</f>
        <v>474.95999999999992</v>
      </c>
    </row>
    <row r="80" spans="1:7" ht="15.6" hidden="1" customHeight="1">
      <c r="A80" s="491" t="s">
        <v>310</v>
      </c>
      <c r="B80" s="491"/>
      <c r="C80" s="491"/>
      <c r="D80" s="491"/>
    </row>
    <row r="81" spans="1:7" ht="16.5" hidden="1" customHeight="1">
      <c r="A81" s="491" t="s">
        <v>311</v>
      </c>
      <c r="B81" s="491"/>
      <c r="C81" s="491"/>
      <c r="D81" s="491"/>
    </row>
    <row r="82" spans="1:7" hidden="1">
      <c r="A82" s="252"/>
    </row>
    <row r="83" spans="1:7" ht="16.149999999999999" customHeight="1" thickBot="1">
      <c r="A83" s="477" t="s">
        <v>312</v>
      </c>
      <c r="B83" s="477"/>
      <c r="C83" s="477"/>
      <c r="D83" s="477"/>
      <c r="E83" s="477"/>
      <c r="F83" s="477"/>
      <c r="G83" s="477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112.75</v>
      </c>
    </row>
    <row r="86" spans="1:7">
      <c r="A86" s="253" t="s">
        <v>259</v>
      </c>
      <c r="B86" s="225" t="s">
        <v>316</v>
      </c>
      <c r="C86" s="175">
        <f>(1/3)*(5/56)</f>
        <v>2.976190476190476E-2</v>
      </c>
      <c r="D86" s="124">
        <f>ROUND($D$43*C86,2)</f>
        <v>37.58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150.32999999999998</v>
      </c>
    </row>
    <row r="88" spans="1:7" ht="31.5">
      <c r="A88" s="253" t="s">
        <v>261</v>
      </c>
      <c r="B88" s="225" t="s">
        <v>318</v>
      </c>
      <c r="C88" s="114">
        <f>D88/D43</f>
        <v>4.4773873724055467E-2</v>
      </c>
      <c r="D88" s="115">
        <f>ROUND(D79*C87,2)</f>
        <v>56.54</v>
      </c>
    </row>
    <row r="89" spans="1:7" ht="16.5" hidden="1" thickBot="1">
      <c r="A89" s="489" t="s">
        <v>7</v>
      </c>
      <c r="B89" s="490"/>
      <c r="C89" s="174">
        <f>C88+C87</f>
        <v>0.16382149277167452</v>
      </c>
      <c r="D89" s="169">
        <f>D87+D88</f>
        <v>206.86999999999998</v>
      </c>
    </row>
    <row r="90" spans="1:7" hidden="1">
      <c r="A90" s="252"/>
    </row>
    <row r="91" spans="1:7" ht="16.149999999999999" customHeight="1" thickBot="1">
      <c r="A91" s="477" t="s">
        <v>319</v>
      </c>
      <c r="B91" s="477"/>
      <c r="C91" s="477"/>
      <c r="D91" s="477"/>
      <c r="E91" s="477"/>
      <c r="F91" s="477"/>
      <c r="G91" s="477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0.94</v>
      </c>
    </row>
    <row r="94" spans="1:7" ht="16.5" thickBot="1">
      <c r="A94" s="116" t="s">
        <v>259</v>
      </c>
      <c r="B94" s="226" t="s">
        <v>323</v>
      </c>
      <c r="C94" s="173">
        <f>D94/D43</f>
        <v>2.7716405736504088E-4</v>
      </c>
      <c r="D94" s="166">
        <f>ROUND(D79*C93,2)</f>
        <v>0.35</v>
      </c>
    </row>
    <row r="95" spans="1:7" ht="16.5" hidden="1" thickBot="1">
      <c r="A95" s="489" t="s">
        <v>7</v>
      </c>
      <c r="B95" s="490"/>
      <c r="C95" s="174">
        <f>SUM(C93:C94)</f>
        <v>1.0177566573650407E-3</v>
      </c>
      <c r="D95" s="169">
        <f>SUM(D93:D94)</f>
        <v>1.29</v>
      </c>
    </row>
    <row r="96" spans="1:7" hidden="1">
      <c r="A96" s="252"/>
    </row>
    <row r="97" spans="1:7" hidden="1">
      <c r="A97" s="252"/>
    </row>
    <row r="98" spans="1:7" ht="16.149999999999999" customHeight="1" thickBot="1">
      <c r="A98" s="477" t="s">
        <v>324</v>
      </c>
      <c r="B98" s="477"/>
      <c r="C98" s="477"/>
      <c r="D98" s="477"/>
      <c r="E98" s="477"/>
      <c r="F98" s="477"/>
      <c r="G98" s="477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5.26</v>
      </c>
    </row>
    <row r="101" spans="1:7">
      <c r="A101" s="253" t="s">
        <v>259</v>
      </c>
      <c r="B101" s="219" t="s">
        <v>328</v>
      </c>
      <c r="C101" s="118">
        <f>D101/D43</f>
        <v>3.3259686883804908E-4</v>
      </c>
      <c r="D101" s="179">
        <f>ROUND(D76*C100,2)</f>
        <v>0.42</v>
      </c>
    </row>
    <row r="102" spans="1:7">
      <c r="A102" s="253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54.93</v>
      </c>
    </row>
    <row r="103" spans="1:7">
      <c r="A103" s="253" t="s">
        <v>263</v>
      </c>
      <c r="B103" s="225" t="s">
        <v>330</v>
      </c>
      <c r="C103" s="181">
        <f>(((7/30)/12))</f>
        <v>1.9444444444444445E-2</v>
      </c>
      <c r="D103" s="115">
        <f>ROUND($D$43*C103,2)</f>
        <v>24.55</v>
      </c>
    </row>
    <row r="104" spans="1:7">
      <c r="A104" s="253" t="s">
        <v>284</v>
      </c>
      <c r="B104" s="225" t="s">
        <v>331</v>
      </c>
      <c r="C104" s="114">
        <f>D104/D43</f>
        <v>7.3171311144370798E-3</v>
      </c>
      <c r="D104" s="115">
        <f>ROUND(D79*C103,2)</f>
        <v>9.24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0.98</v>
      </c>
    </row>
    <row r="106" spans="1:7" ht="16.5" hidden="1" thickBot="1">
      <c r="A106" s="495" t="s">
        <v>7</v>
      </c>
      <c r="B106" s="496"/>
      <c r="C106" s="174">
        <f>SUM(C100:C105)</f>
        <v>7.5538616872164011E-2</v>
      </c>
      <c r="D106" s="183">
        <f>SUM(D100:D105)</f>
        <v>95.38</v>
      </c>
    </row>
    <row r="107" spans="1:7" hidden="1">
      <c r="A107" s="143"/>
    </row>
    <row r="108" spans="1:7" ht="16.149999999999999" customHeight="1" thickBot="1">
      <c r="A108" s="477" t="s">
        <v>557</v>
      </c>
      <c r="B108" s="477"/>
      <c r="C108" s="477"/>
      <c r="D108" s="477"/>
      <c r="E108" s="477"/>
      <c r="F108" s="477"/>
      <c r="G108" s="477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112.75</v>
      </c>
    </row>
    <row r="111" spans="1:7">
      <c r="A111" s="253" t="s">
        <v>259</v>
      </c>
      <c r="B111" s="225" t="s">
        <v>374</v>
      </c>
      <c r="C111" s="114">
        <f>(10.96/30)/12</f>
        <v>3.0444444444444444E-2</v>
      </c>
      <c r="D111" s="115">
        <f t="shared" si="1"/>
        <v>38.44</v>
      </c>
      <c r="E111" s="185"/>
    </row>
    <row r="112" spans="1:7">
      <c r="A112" s="253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0.26</v>
      </c>
    </row>
    <row r="113" spans="1:7">
      <c r="A113" s="253" t="s">
        <v>263</v>
      </c>
      <c r="B113" s="225" t="s">
        <v>336</v>
      </c>
      <c r="C113" s="114">
        <f>((1/30)/12)</f>
        <v>2.7777777777777779E-3</v>
      </c>
      <c r="D113" s="115">
        <f t="shared" si="1"/>
        <v>3.51</v>
      </c>
    </row>
    <row r="114" spans="1:7">
      <c r="A114" s="253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0.41</v>
      </c>
    </row>
    <row r="115" spans="1:7">
      <c r="A115" s="253" t="s">
        <v>286</v>
      </c>
      <c r="B115" s="225" t="s">
        <v>291</v>
      </c>
      <c r="C115" s="186"/>
      <c r="D115" s="115">
        <f t="shared" si="1"/>
        <v>0</v>
      </c>
    </row>
    <row r="116" spans="1:7">
      <c r="A116" s="497" t="s">
        <v>317</v>
      </c>
      <c r="B116" s="498"/>
      <c r="C116" s="114">
        <f>SUM(C110:C115)</f>
        <v>0.12304126984126985</v>
      </c>
      <c r="D116" s="115">
        <f>SUM(D110:D115)</f>
        <v>155.36999999999998</v>
      </c>
    </row>
    <row r="117" spans="1:7" ht="16.5" thickBot="1">
      <c r="A117" s="116" t="s">
        <v>288</v>
      </c>
      <c r="B117" s="226" t="s">
        <v>338</v>
      </c>
      <c r="C117" s="182">
        <f>D117/$D$43</f>
        <v>4.6278478606894255E-2</v>
      </c>
      <c r="D117" s="115">
        <f>ROUND(D79*C116,2)</f>
        <v>58.44</v>
      </c>
    </row>
    <row r="118" spans="1:7" ht="16.5" hidden="1" thickBot="1">
      <c r="A118" s="495" t="s">
        <v>7</v>
      </c>
      <c r="B118" s="496"/>
      <c r="C118" s="174">
        <f>C117+C116</f>
        <v>0.16931974844816411</v>
      </c>
      <c r="D118" s="187">
        <f>D117+D116</f>
        <v>213.80999999999997</v>
      </c>
    </row>
    <row r="119" spans="1:7" hidden="1">
      <c r="A119" s="252" t="s">
        <v>339</v>
      </c>
    </row>
    <row r="120" spans="1:7" ht="16.149999999999999" customHeight="1" thickBot="1">
      <c r="A120" s="479" t="s">
        <v>558</v>
      </c>
      <c r="B120" s="479"/>
      <c r="C120" s="479"/>
      <c r="D120" s="479"/>
      <c r="E120" s="479"/>
      <c r="F120" s="479"/>
      <c r="G120" s="479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0.16381979584887429</v>
      </c>
      <c r="D122" s="115">
        <f>D89</f>
        <v>206.86999999999998</v>
      </c>
    </row>
    <row r="123" spans="1:7">
      <c r="A123" s="253" t="s">
        <v>313</v>
      </c>
      <c r="B123" s="225" t="s">
        <v>307</v>
      </c>
      <c r="C123" s="182">
        <f t="shared" si="2"/>
        <v>0.37611954481742804</v>
      </c>
      <c r="D123" s="115">
        <f>D79</f>
        <v>474.95999999999992</v>
      </c>
    </row>
    <row r="124" spans="1:7">
      <c r="A124" s="253" t="s">
        <v>320</v>
      </c>
      <c r="B124" s="225" t="s">
        <v>322</v>
      </c>
      <c r="C124" s="182">
        <f t="shared" si="2"/>
        <v>1.021547525716865E-3</v>
      </c>
      <c r="D124" s="115">
        <f>D95</f>
        <v>1.29</v>
      </c>
    </row>
    <row r="125" spans="1:7">
      <c r="A125" s="189" t="s">
        <v>325</v>
      </c>
      <c r="B125" s="228" t="s">
        <v>342</v>
      </c>
      <c r="C125" s="182">
        <f t="shared" si="2"/>
        <v>7.5531165118507437E-2</v>
      </c>
      <c r="D125" s="115">
        <f>D106</f>
        <v>95.38</v>
      </c>
    </row>
    <row r="126" spans="1:7">
      <c r="A126" s="190" t="s">
        <v>333</v>
      </c>
      <c r="B126" s="229" t="s">
        <v>343</v>
      </c>
      <c r="C126" s="182">
        <f t="shared" si="2"/>
        <v>0.16931556315776969</v>
      </c>
      <c r="D126" s="115">
        <f>D118</f>
        <v>213.80999999999997</v>
      </c>
    </row>
    <row r="127" spans="1:7">
      <c r="A127" s="253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489" t="s">
        <v>345</v>
      </c>
      <c r="B128" s="490"/>
      <c r="C128" s="174">
        <f>SUM(C122:C127)</f>
        <v>0.78580761646829633</v>
      </c>
      <c r="D128" s="169">
        <f>SUM(D122:D127)</f>
        <v>992.30999999999983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479" t="s">
        <v>559</v>
      </c>
      <c r="B130" s="479"/>
      <c r="C130" s="479"/>
      <c r="D130" s="479"/>
      <c r="E130" s="479"/>
      <c r="F130" s="479"/>
      <c r="G130" s="479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2765.2367666666664</v>
      </c>
      <c r="G131" s="122"/>
    </row>
    <row r="132" spans="1:8">
      <c r="A132" s="153" t="s">
        <v>257</v>
      </c>
      <c r="B132" s="224" t="s">
        <v>347</v>
      </c>
      <c r="C132" s="123">
        <v>6.9894999999999999E-2</v>
      </c>
      <c r="D132" s="124">
        <f>E131*C132</f>
        <v>193.27622380616666</v>
      </c>
      <c r="G132" s="122"/>
    </row>
    <row r="133" spans="1:8">
      <c r="A133" s="253" t="s">
        <v>259</v>
      </c>
      <c r="B133" s="225" t="s">
        <v>348</v>
      </c>
      <c r="C133" s="182"/>
      <c r="D133" s="197"/>
      <c r="F133" s="198"/>
    </row>
    <row r="134" spans="1:8">
      <c r="A134" s="253"/>
      <c r="B134" s="225" t="s">
        <v>349</v>
      </c>
      <c r="C134" s="182"/>
      <c r="D134" s="124"/>
      <c r="E134" s="208"/>
      <c r="F134" s="199"/>
      <c r="G134" s="122"/>
    </row>
    <row r="135" spans="1:8">
      <c r="A135" s="253"/>
      <c r="B135" s="225" t="s">
        <v>350</v>
      </c>
      <c r="C135" s="182">
        <v>7.5999999999999998E-2</v>
      </c>
      <c r="D135" s="115">
        <f>$D$153*C135</f>
        <v>259.87978161579076</v>
      </c>
      <c r="E135" s="198">
        <f>D153</f>
        <v>3419.4708107340889</v>
      </c>
      <c r="G135" s="122"/>
    </row>
    <row r="136" spans="1:8">
      <c r="A136" s="253"/>
      <c r="B136" s="225" t="s">
        <v>351</v>
      </c>
      <c r="C136" s="182">
        <v>1.6500000000000001E-2</v>
      </c>
      <c r="D136" s="115">
        <f>$D$153*C136</f>
        <v>56.421268377112469</v>
      </c>
      <c r="E136" s="200"/>
      <c r="G136" s="122"/>
    </row>
    <row r="137" spans="1:8">
      <c r="A137" s="253"/>
      <c r="B137" s="225" t="s">
        <v>352</v>
      </c>
      <c r="C137" s="182"/>
      <c r="D137" s="115"/>
    </row>
    <row r="138" spans="1:8">
      <c r="A138" s="253"/>
      <c r="B138" s="225" t="s">
        <v>353</v>
      </c>
      <c r="C138" s="182">
        <v>2.5000000000000001E-2</v>
      </c>
      <c r="D138" s="115">
        <f>$D$153*C138</f>
        <v>85.486770268352231</v>
      </c>
      <c r="G138" s="122"/>
    </row>
    <row r="139" spans="1:8">
      <c r="A139" s="253"/>
      <c r="B139" s="225" t="s">
        <v>354</v>
      </c>
      <c r="C139" s="182"/>
      <c r="D139" s="115"/>
    </row>
    <row r="140" spans="1:8">
      <c r="A140" s="253" t="s">
        <v>261</v>
      </c>
      <c r="B140" s="225" t="s">
        <v>355</v>
      </c>
      <c r="C140" s="182">
        <v>0.02</v>
      </c>
      <c r="D140" s="115">
        <f>ROUND(E140*C140,2)</f>
        <v>59.17</v>
      </c>
      <c r="E140" s="177">
        <f>E131+D132</f>
        <v>2958.5129904728333</v>
      </c>
    </row>
    <row r="141" spans="1:8" ht="33" hidden="1" customHeight="1" thickBot="1">
      <c r="A141" s="492" t="s">
        <v>356</v>
      </c>
      <c r="B141" s="493"/>
      <c r="C141" s="494"/>
      <c r="D141" s="201">
        <f>D132+D135+D136+D138+D140</f>
        <v>654.23404406742202</v>
      </c>
    </row>
    <row r="142" spans="1:8" ht="15.6" hidden="1" customHeight="1">
      <c r="A142" s="479" t="s">
        <v>357</v>
      </c>
      <c r="B142" s="479"/>
      <c r="C142" s="479"/>
      <c r="D142" s="479"/>
      <c r="E142" s="479"/>
      <c r="F142" s="479"/>
      <c r="G142" s="479"/>
    </row>
    <row r="143" spans="1:8" ht="15.6" hidden="1" customHeight="1">
      <c r="A143" s="479" t="s">
        <v>358</v>
      </c>
      <c r="B143" s="479"/>
      <c r="C143" s="479"/>
      <c r="D143" s="479"/>
      <c r="E143" s="479"/>
      <c r="F143" s="479"/>
      <c r="G143" s="479"/>
    </row>
    <row r="144" spans="1:8" hidden="1">
      <c r="A144" s="252"/>
    </row>
    <row r="145" spans="1:8" ht="16.149999999999999" customHeight="1" thickBot="1">
      <c r="A145" s="477" t="s">
        <v>359</v>
      </c>
      <c r="B145" s="477"/>
      <c r="C145" s="477"/>
      <c r="D145" s="477"/>
      <c r="E145" s="477"/>
      <c r="F145" s="477"/>
      <c r="G145" s="477"/>
    </row>
    <row r="146" spans="1:8" ht="32.25" customHeight="1" thickBot="1">
      <c r="A146" s="188"/>
      <c r="B146" s="499" t="s">
        <v>360</v>
      </c>
      <c r="C146" s="499"/>
      <c r="D146" s="125" t="s">
        <v>361</v>
      </c>
    </row>
    <row r="147" spans="1:8">
      <c r="A147" s="253" t="s">
        <v>257</v>
      </c>
      <c r="B147" s="225" t="s">
        <v>362</v>
      </c>
      <c r="C147" s="114">
        <f t="shared" ref="C147:C152" si="3">D147/$D$153</f>
        <v>0.36929398433113264</v>
      </c>
      <c r="D147" s="124">
        <f>D43</f>
        <v>1262.79</v>
      </c>
    </row>
    <row r="148" spans="1:8">
      <c r="A148" s="253" t="s">
        <v>259</v>
      </c>
      <c r="B148" s="225" t="s">
        <v>363</v>
      </c>
      <c r="C148" s="114">
        <f t="shared" si="3"/>
        <v>0.13714698149428622</v>
      </c>
      <c r="D148" s="124">
        <f>D55</f>
        <v>468.9701</v>
      </c>
    </row>
    <row r="149" spans="1:8" ht="31.5">
      <c r="A149" s="253" t="s">
        <v>261</v>
      </c>
      <c r="B149" s="225" t="s">
        <v>364</v>
      </c>
      <c r="C149" s="114">
        <f t="shared" si="3"/>
        <v>1.2038899860598326E-2</v>
      </c>
      <c r="D149" s="124">
        <f>D65</f>
        <v>41.166666666666664</v>
      </c>
      <c r="E149" s="198">
        <f>D151+D132+D140</f>
        <v>3017.6829904728334</v>
      </c>
    </row>
    <row r="150" spans="1:8">
      <c r="A150" s="253" t="s">
        <v>263</v>
      </c>
      <c r="B150" s="225" t="s">
        <v>365</v>
      </c>
      <c r="C150" s="114">
        <f t="shared" si="3"/>
        <v>0.29019402560332769</v>
      </c>
      <c r="D150" s="124">
        <f>D128</f>
        <v>992.30999999999983</v>
      </c>
      <c r="E150" s="202">
        <f>C138+C136+C135</f>
        <v>0.11749999999999999</v>
      </c>
    </row>
    <row r="151" spans="1:8" ht="16.5" customHeight="1">
      <c r="A151" s="117" t="s">
        <v>366</v>
      </c>
      <c r="B151" s="231"/>
      <c r="C151" s="176">
        <f t="shared" si="3"/>
        <v>0.80867389128934486</v>
      </c>
      <c r="D151" s="203">
        <f>SUM(D147:D150)</f>
        <v>2765.2367666666664</v>
      </c>
      <c r="E151" s="202">
        <f>100%-E150</f>
        <v>0.88250000000000006</v>
      </c>
    </row>
    <row r="152" spans="1:8">
      <c r="A152" s="253" t="s">
        <v>284</v>
      </c>
      <c r="B152" s="225" t="s">
        <v>367</v>
      </c>
      <c r="C152" s="114">
        <f t="shared" si="3"/>
        <v>0.19132610871065503</v>
      </c>
      <c r="D152" s="124">
        <f>D141</f>
        <v>654.23404406742202</v>
      </c>
      <c r="G152" s="126"/>
    </row>
    <row r="153" spans="1:8" ht="16.5" hidden="1" customHeight="1" thickBot="1">
      <c r="A153" s="495" t="s">
        <v>368</v>
      </c>
      <c r="B153" s="496"/>
      <c r="C153" s="174">
        <f>C152+C151</f>
        <v>0.99999999999999989</v>
      </c>
      <c r="D153" s="204">
        <f>(D151+D140+D132)/0.8825</f>
        <v>3419.4708107340889</v>
      </c>
      <c r="E153" s="205"/>
      <c r="F153" s="198">
        <f>D151+D152</f>
        <v>3419.4708107340884</v>
      </c>
      <c r="H153" s="54"/>
    </row>
    <row r="154" spans="1:8">
      <c r="E154" s="205"/>
    </row>
    <row r="155" spans="1:8">
      <c r="A155" s="249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1.5748031496062993" bottom="0" header="0" footer="0"/>
  <pageSetup paperSize="9" scale="90" fitToHeight="4" orientation="portrait" r:id="rId1"/>
  <headerFooter alignWithMargins="0"/>
  <rowBreaks count="3" manualBreakCount="3">
    <brk id="43" max="3" man="1"/>
    <brk id="89" max="3" man="1"/>
    <brk id="12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40" zoomScale="75" zoomScaleSheetLayoutView="75" workbookViewId="0">
      <selection activeCell="E53" sqref="E53:H53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74" t="s">
        <v>255</v>
      </c>
      <c r="B3" s="474"/>
      <c r="C3" s="474"/>
      <c r="D3" s="474"/>
      <c r="E3" s="127"/>
      <c r="F3" s="127"/>
      <c r="G3" s="108"/>
    </row>
    <row r="4" spans="1:7" hidden="1">
      <c r="A4" s="474"/>
      <c r="B4" s="474"/>
      <c r="C4" s="474"/>
      <c r="D4" s="474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127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210"/>
      <c r="C8" s="250"/>
      <c r="D8" s="250"/>
    </row>
    <row r="9" spans="1:7" hidden="1">
      <c r="A9" s="476"/>
      <c r="B9" s="476"/>
      <c r="C9" s="476"/>
      <c r="D9" s="476"/>
    </row>
    <row r="10" spans="1:7">
      <c r="A10" s="132" t="s">
        <v>256</v>
      </c>
      <c r="B10" s="209"/>
      <c r="C10" s="250"/>
      <c r="D10" s="250"/>
    </row>
    <row r="11" spans="1:7" ht="15.6" customHeight="1">
      <c r="A11" s="133" t="s">
        <v>257</v>
      </c>
      <c r="B11" s="472" t="s">
        <v>258</v>
      </c>
      <c r="C11" s="473"/>
      <c r="D11" s="134">
        <v>42550</v>
      </c>
    </row>
    <row r="12" spans="1:7">
      <c r="A12" s="133" t="s">
        <v>259</v>
      </c>
      <c r="B12" s="211" t="s">
        <v>260</v>
      </c>
      <c r="C12" s="254"/>
      <c r="D12" s="136" t="s">
        <v>369</v>
      </c>
    </row>
    <row r="13" spans="1:7" ht="15.6" customHeight="1">
      <c r="A13" s="133" t="s">
        <v>261</v>
      </c>
      <c r="B13" s="472" t="s">
        <v>262</v>
      </c>
      <c r="C13" s="473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2"/>
    </row>
    <row r="17" spans="1:7">
      <c r="A17" s="477"/>
      <c r="B17" s="477"/>
      <c r="C17" s="477"/>
      <c r="D17" s="477"/>
      <c r="E17" s="477"/>
      <c r="F17" s="477"/>
      <c r="G17" s="477"/>
    </row>
    <row r="18" spans="1:7" ht="35.25" customHeight="1">
      <c r="A18" s="478" t="s">
        <v>264</v>
      </c>
      <c r="B18" s="478"/>
      <c r="C18" s="251" t="s">
        <v>265</v>
      </c>
      <c r="D18" s="251" t="s">
        <v>266</v>
      </c>
    </row>
    <row r="19" spans="1:7">
      <c r="A19" s="136">
        <v>1</v>
      </c>
      <c r="B19" s="214" t="s">
        <v>1</v>
      </c>
      <c r="C19" s="136" t="s">
        <v>267</v>
      </c>
      <c r="D19" s="141">
        <v>6</v>
      </c>
    </row>
    <row r="20" spans="1:7">
      <c r="A20" s="133"/>
      <c r="B20" s="248"/>
      <c r="C20" s="133"/>
      <c r="D20" s="142"/>
    </row>
    <row r="21" spans="1:7" ht="15.6" hidden="1" customHeight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Recepcionista</v>
      </c>
    </row>
    <row r="27" spans="1:7" ht="30.75" customHeight="1">
      <c r="A27" s="147">
        <v>2</v>
      </c>
      <c r="B27" s="470" t="s">
        <v>273</v>
      </c>
      <c r="C27" s="471"/>
      <c r="D27" s="111">
        <f>'2'!D27</f>
        <v>1342</v>
      </c>
      <c r="E27" s="232"/>
    </row>
    <row r="28" spans="1:7" ht="31.5" customHeight="1">
      <c r="A28" s="147">
        <v>3</v>
      </c>
      <c r="B28" s="470" t="s">
        <v>274</v>
      </c>
      <c r="C28" s="471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ROUND(((D27/220)*(365.25/12)*(40/6)),2)</f>
        <v>1237.79</v>
      </c>
      <c r="E35" s="207"/>
    </row>
    <row r="36" spans="1:7">
      <c r="A36" s="253" t="s">
        <v>259</v>
      </c>
      <c r="B36" s="219" t="s">
        <v>281</v>
      </c>
      <c r="C36" s="156"/>
      <c r="D36" s="115">
        <v>0</v>
      </c>
    </row>
    <row r="37" spans="1:7">
      <c r="A37" s="253" t="s">
        <v>261</v>
      </c>
      <c r="B37" s="219" t="s">
        <v>282</v>
      </c>
      <c r="C37" s="157"/>
      <c r="D37" s="115">
        <v>0</v>
      </c>
    </row>
    <row r="38" spans="1:7">
      <c r="A38" s="253" t="s">
        <v>263</v>
      </c>
      <c r="B38" s="219" t="s">
        <v>547</v>
      </c>
      <c r="C38" s="156"/>
      <c r="D38" s="115">
        <f>'2'!D38</f>
        <v>25</v>
      </c>
    </row>
    <row r="39" spans="1:7">
      <c r="A39" s="253" t="s">
        <v>284</v>
      </c>
      <c r="B39" s="219" t="s">
        <v>285</v>
      </c>
      <c r="C39" s="158"/>
      <c r="D39" s="115">
        <v>0</v>
      </c>
    </row>
    <row r="40" spans="1:7">
      <c r="A40" s="253" t="s">
        <v>286</v>
      </c>
      <c r="B40" s="220" t="s">
        <v>287</v>
      </c>
      <c r="C40" s="158"/>
      <c r="D40" s="115">
        <v>0</v>
      </c>
    </row>
    <row r="41" spans="1:7">
      <c r="A41" s="253" t="s">
        <v>288</v>
      </c>
      <c r="B41" s="220" t="s">
        <v>289</v>
      </c>
      <c r="C41" s="158"/>
      <c r="D41" s="115">
        <v>0</v>
      </c>
    </row>
    <row r="42" spans="1:7" ht="16.5" thickBot="1">
      <c r="A42" s="253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1262.79</v>
      </c>
    </row>
    <row r="44" spans="1:7" hidden="1">
      <c r="A44" s="252"/>
    </row>
    <row r="45" spans="1:7" ht="16.149999999999999" customHeight="1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88.532600000000016</v>
      </c>
      <c r="E47" s="207"/>
    </row>
    <row r="48" spans="1:7">
      <c r="A48" s="253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637</v>
      </c>
      <c r="B49" s="423" t="s">
        <v>638</v>
      </c>
      <c r="C49" s="157"/>
      <c r="D49" s="115">
        <f>35*(1-20%)</f>
        <v>28</v>
      </c>
    </row>
    <row r="50" spans="1:7">
      <c r="A50" s="253" t="s">
        <v>261</v>
      </c>
      <c r="B50" s="219" t="s">
        <v>384</v>
      </c>
      <c r="C50" s="157"/>
      <c r="D50" s="115">
        <f>'2'!D50</f>
        <v>53</v>
      </c>
    </row>
    <row r="51" spans="1:7">
      <c r="A51" s="253" t="s">
        <v>263</v>
      </c>
      <c r="B51" s="219" t="s">
        <v>297</v>
      </c>
      <c r="C51" s="156"/>
      <c r="D51" s="115">
        <v>0</v>
      </c>
    </row>
    <row r="52" spans="1:7">
      <c r="A52" s="253" t="s">
        <v>284</v>
      </c>
      <c r="B52" s="219" t="s">
        <v>385</v>
      </c>
      <c r="C52" s="158"/>
      <c r="D52" s="165">
        <v>16</v>
      </c>
    </row>
    <row r="53" spans="1:7" ht="16.5" customHeight="1">
      <c r="A53" s="253" t="s">
        <v>286</v>
      </c>
      <c r="B53" s="500" t="s">
        <v>372</v>
      </c>
      <c r="C53" s="501"/>
      <c r="D53" s="165">
        <v>16</v>
      </c>
    </row>
    <row r="54" spans="1:7" ht="16.5" thickBot="1">
      <c r="A54" s="116" t="s">
        <v>288</v>
      </c>
      <c r="B54" s="502" t="s">
        <v>635</v>
      </c>
      <c r="C54" s="503"/>
      <c r="D54" s="166">
        <f>((825*(371*50%*10%))/371)/12</f>
        <v>3.4375</v>
      </c>
      <c r="E54" s="506" t="s">
        <v>636</v>
      </c>
      <c r="F54" s="506"/>
    </row>
    <row r="55" spans="1:7" ht="16.5" thickBot="1">
      <c r="A55" s="167"/>
      <c r="B55" s="150" t="s">
        <v>298</v>
      </c>
      <c r="C55" s="168"/>
      <c r="D55" s="169">
        <f>SUM(D47:D54)</f>
        <v>468.9701</v>
      </c>
      <c r="E55" s="506"/>
      <c r="F55" s="506"/>
    </row>
    <row r="56" spans="1:7">
      <c r="A56" s="476" t="s">
        <v>299</v>
      </c>
      <c r="B56" s="476"/>
      <c r="C56" s="476"/>
      <c r="D56" s="476"/>
      <c r="E56" s="506"/>
      <c r="F56" s="506"/>
    </row>
    <row r="57" spans="1:7" hidden="1">
      <c r="A57" s="252"/>
    </row>
    <row r="58" spans="1:7" ht="16.149999999999999" customHeight="1" thickBot="1">
      <c r="A58" s="477" t="s">
        <v>300</v>
      </c>
      <c r="B58" s="477"/>
      <c r="C58" s="477"/>
      <c r="D58" s="477"/>
      <c r="E58" s="477"/>
      <c r="F58" s="477"/>
      <c r="G58" s="477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IV'!D19</f>
        <v>41.166666666666664</v>
      </c>
    </row>
    <row r="61" spans="1:7">
      <c r="A61" s="253" t="s">
        <v>259</v>
      </c>
      <c r="B61" s="219" t="s">
        <v>15</v>
      </c>
      <c r="C61" s="157"/>
      <c r="D61" s="115">
        <v>0</v>
      </c>
    </row>
    <row r="62" spans="1:7">
      <c r="A62" s="253" t="s">
        <v>261</v>
      </c>
      <c r="B62" s="219" t="s">
        <v>21</v>
      </c>
      <c r="C62" s="157"/>
      <c r="D62" s="115">
        <v>0</v>
      </c>
    </row>
    <row r="63" spans="1:7">
      <c r="A63" s="253" t="s">
        <v>263</v>
      </c>
      <c r="B63" s="487" t="s">
        <v>18</v>
      </c>
      <c r="C63" s="488"/>
      <c r="D63" s="165">
        <v>0</v>
      </c>
    </row>
    <row r="64" spans="1:7" ht="16.5" thickBot="1">
      <c r="A64" s="116" t="s">
        <v>284</v>
      </c>
      <c r="B64" s="504" t="s">
        <v>291</v>
      </c>
      <c r="C64" s="505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41.166666666666664</v>
      </c>
    </row>
    <row r="66" spans="1:7" ht="15.6" hidden="1" customHeight="1">
      <c r="A66" s="479" t="s">
        <v>304</v>
      </c>
      <c r="B66" s="479"/>
      <c r="C66" s="479"/>
      <c r="D66" s="479"/>
      <c r="E66" s="479"/>
      <c r="F66" s="479"/>
      <c r="G66" s="479"/>
    </row>
    <row r="67" spans="1:7" hidden="1">
      <c r="A67" s="252"/>
    </row>
    <row r="68" spans="1:7" ht="15.6" customHeight="1">
      <c r="A68" s="477" t="s">
        <v>305</v>
      </c>
      <c r="B68" s="477"/>
      <c r="C68" s="477"/>
      <c r="D68" s="477"/>
      <c r="E68" s="477"/>
      <c r="F68" s="477"/>
      <c r="G68" s="477"/>
    </row>
    <row r="69" spans="1:7" ht="16.149999999999999" customHeight="1" thickBot="1">
      <c r="A69" s="477" t="s">
        <v>556</v>
      </c>
      <c r="B69" s="477"/>
      <c r="C69" s="477"/>
      <c r="D69" s="477"/>
      <c r="E69" s="477"/>
      <c r="F69" s="477"/>
      <c r="G69" s="477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252.56</v>
      </c>
    </row>
    <row r="72" spans="1:7">
      <c r="A72" s="253" t="s">
        <v>259</v>
      </c>
      <c r="B72" s="225" t="s">
        <v>308</v>
      </c>
      <c r="C72" s="114">
        <v>1.4999999999999999E-2</v>
      </c>
      <c r="D72" s="115">
        <f t="shared" si="0"/>
        <v>18.940000000000001</v>
      </c>
    </row>
    <row r="73" spans="1:7">
      <c r="A73" s="253" t="s">
        <v>261</v>
      </c>
      <c r="B73" s="225" t="s">
        <v>309</v>
      </c>
      <c r="C73" s="114">
        <v>0.01</v>
      </c>
      <c r="D73" s="115">
        <f t="shared" si="0"/>
        <v>12.63</v>
      </c>
    </row>
    <row r="74" spans="1:7">
      <c r="A74" s="253" t="s">
        <v>263</v>
      </c>
      <c r="B74" s="225" t="s">
        <v>9</v>
      </c>
      <c r="C74" s="114">
        <v>2E-3</v>
      </c>
      <c r="D74" s="115">
        <f t="shared" si="0"/>
        <v>2.5299999999999998</v>
      </c>
    </row>
    <row r="75" spans="1:7">
      <c r="A75" s="253" t="s">
        <v>284</v>
      </c>
      <c r="B75" s="225" t="s">
        <v>10</v>
      </c>
      <c r="C75" s="114">
        <v>2.5000000000000001E-2</v>
      </c>
      <c r="D75" s="115">
        <f t="shared" si="0"/>
        <v>31.57</v>
      </c>
    </row>
    <row r="76" spans="1:7">
      <c r="A76" s="253" t="s">
        <v>286</v>
      </c>
      <c r="B76" s="225" t="s">
        <v>11</v>
      </c>
      <c r="C76" s="114">
        <v>0.08</v>
      </c>
      <c r="D76" s="115">
        <f t="shared" si="0"/>
        <v>101.02</v>
      </c>
    </row>
    <row r="77" spans="1:7" ht="31.5">
      <c r="A77" s="253" t="s">
        <v>288</v>
      </c>
      <c r="B77" s="225" t="s">
        <v>373</v>
      </c>
      <c r="C77" s="114">
        <v>3.8112E-2</v>
      </c>
      <c r="D77" s="115">
        <f t="shared" si="0"/>
        <v>48.13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7.58</v>
      </c>
    </row>
    <row r="79" spans="1:7" ht="16.5" hidden="1" thickBot="1">
      <c r="A79" s="489" t="s">
        <v>7</v>
      </c>
      <c r="B79" s="490"/>
      <c r="C79" s="174">
        <f>SUM(C71:C78)</f>
        <v>0.37611200000000006</v>
      </c>
      <c r="D79" s="169">
        <f>SUM(D71:D78)</f>
        <v>474.95999999999992</v>
      </c>
    </row>
    <row r="80" spans="1:7" ht="15.6" hidden="1" customHeight="1">
      <c r="A80" s="491" t="s">
        <v>310</v>
      </c>
      <c r="B80" s="491"/>
      <c r="C80" s="491"/>
      <c r="D80" s="491"/>
    </row>
    <row r="81" spans="1:7" ht="16.5" hidden="1" customHeight="1">
      <c r="A81" s="491" t="s">
        <v>311</v>
      </c>
      <c r="B81" s="491"/>
      <c r="C81" s="491"/>
      <c r="D81" s="491"/>
    </row>
    <row r="82" spans="1:7" hidden="1">
      <c r="A82" s="252"/>
    </row>
    <row r="83" spans="1:7" ht="16.149999999999999" customHeight="1" thickBot="1">
      <c r="A83" s="477" t="s">
        <v>312</v>
      </c>
      <c r="B83" s="477"/>
      <c r="C83" s="477"/>
      <c r="D83" s="477"/>
      <c r="E83" s="477"/>
      <c r="F83" s="477"/>
      <c r="G83" s="477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112.75</v>
      </c>
    </row>
    <row r="86" spans="1:7">
      <c r="A86" s="253" t="s">
        <v>259</v>
      </c>
      <c r="B86" s="225" t="s">
        <v>316</v>
      </c>
      <c r="C86" s="175">
        <f>(1/3)*(5/56)</f>
        <v>2.976190476190476E-2</v>
      </c>
      <c r="D86" s="124">
        <f>ROUND($D$43*C86,2)</f>
        <v>37.58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150.32999999999998</v>
      </c>
    </row>
    <row r="88" spans="1:7" ht="31.5">
      <c r="A88" s="253" t="s">
        <v>261</v>
      </c>
      <c r="B88" s="225" t="s">
        <v>318</v>
      </c>
      <c r="C88" s="114">
        <f>D88/D43</f>
        <v>4.4773873724055467E-2</v>
      </c>
      <c r="D88" s="115">
        <f>ROUND(D79*C87,2)</f>
        <v>56.54</v>
      </c>
    </row>
    <row r="89" spans="1:7" ht="16.5" hidden="1" thickBot="1">
      <c r="A89" s="489" t="s">
        <v>7</v>
      </c>
      <c r="B89" s="490"/>
      <c r="C89" s="174">
        <f>C88+C87</f>
        <v>0.16382149277167452</v>
      </c>
      <c r="D89" s="169">
        <f>D87+D88</f>
        <v>206.86999999999998</v>
      </c>
    </row>
    <row r="90" spans="1:7" hidden="1">
      <c r="A90" s="252"/>
    </row>
    <row r="91" spans="1:7" ht="16.149999999999999" customHeight="1" thickBot="1">
      <c r="A91" s="477" t="s">
        <v>319</v>
      </c>
      <c r="B91" s="477"/>
      <c r="C91" s="477"/>
      <c r="D91" s="477"/>
      <c r="E91" s="477"/>
      <c r="F91" s="477"/>
      <c r="G91" s="477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0.94</v>
      </c>
    </row>
    <row r="94" spans="1:7" ht="16.5" thickBot="1">
      <c r="A94" s="116" t="s">
        <v>259</v>
      </c>
      <c r="B94" s="226" t="s">
        <v>323</v>
      </c>
      <c r="C94" s="173">
        <f>D94/D43</f>
        <v>2.7716405736504088E-4</v>
      </c>
      <c r="D94" s="166">
        <f>ROUND(D79*C93,2)</f>
        <v>0.35</v>
      </c>
    </row>
    <row r="95" spans="1:7" ht="16.5" hidden="1" thickBot="1">
      <c r="A95" s="489" t="s">
        <v>7</v>
      </c>
      <c r="B95" s="490"/>
      <c r="C95" s="174">
        <f>SUM(C93:C94)</f>
        <v>1.0177566573650407E-3</v>
      </c>
      <c r="D95" s="169">
        <f>SUM(D93:D94)</f>
        <v>1.29</v>
      </c>
    </row>
    <row r="96" spans="1:7" hidden="1">
      <c r="A96" s="252"/>
    </row>
    <row r="97" spans="1:7" hidden="1">
      <c r="A97" s="252"/>
    </row>
    <row r="98" spans="1:7" ht="16.149999999999999" customHeight="1" thickBot="1">
      <c r="A98" s="477" t="s">
        <v>324</v>
      </c>
      <c r="B98" s="477"/>
      <c r="C98" s="477"/>
      <c r="D98" s="477"/>
      <c r="E98" s="477"/>
      <c r="F98" s="477"/>
      <c r="G98" s="477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5.26</v>
      </c>
    </row>
    <row r="101" spans="1:7">
      <c r="A101" s="253" t="s">
        <v>259</v>
      </c>
      <c r="B101" s="219" t="s">
        <v>328</v>
      </c>
      <c r="C101" s="118">
        <f>D101/D43</f>
        <v>3.3259686883804908E-4</v>
      </c>
      <c r="D101" s="179">
        <f>ROUND(D76*C100,2)</f>
        <v>0.42</v>
      </c>
    </row>
    <row r="102" spans="1:7">
      <c r="A102" s="253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54.93</v>
      </c>
    </row>
    <row r="103" spans="1:7">
      <c r="A103" s="253" t="s">
        <v>263</v>
      </c>
      <c r="B103" s="225" t="s">
        <v>330</v>
      </c>
      <c r="C103" s="181">
        <f>(((7/30)/12))</f>
        <v>1.9444444444444445E-2</v>
      </c>
      <c r="D103" s="115">
        <f>ROUND($D$43*C103,2)</f>
        <v>24.55</v>
      </c>
    </row>
    <row r="104" spans="1:7">
      <c r="A104" s="253" t="s">
        <v>284</v>
      </c>
      <c r="B104" s="225" t="s">
        <v>331</v>
      </c>
      <c r="C104" s="114">
        <f>D104/D43</f>
        <v>7.3171311144370798E-3</v>
      </c>
      <c r="D104" s="115">
        <f>ROUND(D79*C103,2)</f>
        <v>9.24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0.98</v>
      </c>
    </row>
    <row r="106" spans="1:7" ht="16.5" hidden="1" thickBot="1">
      <c r="A106" s="495" t="s">
        <v>7</v>
      </c>
      <c r="B106" s="496"/>
      <c r="C106" s="174">
        <f>SUM(C100:C105)</f>
        <v>7.5538616872164011E-2</v>
      </c>
      <c r="D106" s="183">
        <f>SUM(D100:D105)</f>
        <v>95.38</v>
      </c>
    </row>
    <row r="107" spans="1:7" hidden="1">
      <c r="A107" s="143"/>
    </row>
    <row r="108" spans="1:7" ht="16.149999999999999" customHeight="1" thickBot="1">
      <c r="A108" s="477" t="s">
        <v>557</v>
      </c>
      <c r="B108" s="477"/>
      <c r="C108" s="477"/>
      <c r="D108" s="477"/>
      <c r="E108" s="477"/>
      <c r="F108" s="477"/>
      <c r="G108" s="477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112.75</v>
      </c>
    </row>
    <row r="111" spans="1:7">
      <c r="A111" s="253" t="s">
        <v>259</v>
      </c>
      <c r="B111" s="225" t="s">
        <v>374</v>
      </c>
      <c r="C111" s="114">
        <f>(10.96/30)/12</f>
        <v>3.0444444444444444E-2</v>
      </c>
      <c r="D111" s="115">
        <f t="shared" si="1"/>
        <v>38.44</v>
      </c>
      <c r="E111" s="185"/>
    </row>
    <row r="112" spans="1:7">
      <c r="A112" s="253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0.26</v>
      </c>
    </row>
    <row r="113" spans="1:7">
      <c r="A113" s="253" t="s">
        <v>263</v>
      </c>
      <c r="B113" s="225" t="s">
        <v>336</v>
      </c>
      <c r="C113" s="114">
        <f>((1/30)/12)</f>
        <v>2.7777777777777779E-3</v>
      </c>
      <c r="D113" s="115">
        <f t="shared" si="1"/>
        <v>3.51</v>
      </c>
    </row>
    <row r="114" spans="1:7">
      <c r="A114" s="253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0.41</v>
      </c>
    </row>
    <row r="115" spans="1:7">
      <c r="A115" s="253" t="s">
        <v>286</v>
      </c>
      <c r="B115" s="225" t="s">
        <v>291</v>
      </c>
      <c r="C115" s="186"/>
      <c r="D115" s="115">
        <f t="shared" si="1"/>
        <v>0</v>
      </c>
    </row>
    <row r="116" spans="1:7">
      <c r="A116" s="497" t="s">
        <v>317</v>
      </c>
      <c r="B116" s="498"/>
      <c r="C116" s="114">
        <f>SUM(C110:C115)</f>
        <v>0.12304126984126985</v>
      </c>
      <c r="D116" s="115">
        <f>SUM(D110:D115)</f>
        <v>155.36999999999998</v>
      </c>
    </row>
    <row r="117" spans="1:7" ht="16.5" thickBot="1">
      <c r="A117" s="116" t="s">
        <v>288</v>
      </c>
      <c r="B117" s="226" t="s">
        <v>338</v>
      </c>
      <c r="C117" s="182">
        <f>D117/$D$43</f>
        <v>4.6278478606894255E-2</v>
      </c>
      <c r="D117" s="115">
        <f>ROUND(D79*C116,2)</f>
        <v>58.44</v>
      </c>
    </row>
    <row r="118" spans="1:7" ht="16.5" hidden="1" thickBot="1">
      <c r="A118" s="495" t="s">
        <v>7</v>
      </c>
      <c r="B118" s="496"/>
      <c r="C118" s="174">
        <f>C117+C116</f>
        <v>0.16931974844816411</v>
      </c>
      <c r="D118" s="187">
        <f>D117+D116</f>
        <v>213.80999999999997</v>
      </c>
    </row>
    <row r="119" spans="1:7" hidden="1">
      <c r="A119" s="252" t="s">
        <v>339</v>
      </c>
    </row>
    <row r="120" spans="1:7" ht="16.149999999999999" customHeight="1" thickBot="1">
      <c r="A120" s="479" t="s">
        <v>558</v>
      </c>
      <c r="B120" s="479"/>
      <c r="C120" s="479"/>
      <c r="D120" s="479"/>
      <c r="E120" s="479"/>
      <c r="F120" s="479"/>
      <c r="G120" s="479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0.16381979584887429</v>
      </c>
      <c r="D122" s="115">
        <f>D89</f>
        <v>206.86999999999998</v>
      </c>
    </row>
    <row r="123" spans="1:7">
      <c r="A123" s="253" t="s">
        <v>313</v>
      </c>
      <c r="B123" s="225" t="s">
        <v>307</v>
      </c>
      <c r="C123" s="182">
        <f t="shared" si="2"/>
        <v>0.37611954481742804</v>
      </c>
      <c r="D123" s="115">
        <f>D79</f>
        <v>474.95999999999992</v>
      </c>
    </row>
    <row r="124" spans="1:7">
      <c r="A124" s="253" t="s">
        <v>320</v>
      </c>
      <c r="B124" s="225" t="s">
        <v>322</v>
      </c>
      <c r="C124" s="182">
        <f t="shared" si="2"/>
        <v>1.021547525716865E-3</v>
      </c>
      <c r="D124" s="115">
        <f>D95</f>
        <v>1.29</v>
      </c>
    </row>
    <row r="125" spans="1:7">
      <c r="A125" s="189" t="s">
        <v>325</v>
      </c>
      <c r="B125" s="228" t="s">
        <v>342</v>
      </c>
      <c r="C125" s="182">
        <f t="shared" si="2"/>
        <v>7.5531165118507437E-2</v>
      </c>
      <c r="D125" s="115">
        <f>D106</f>
        <v>95.38</v>
      </c>
    </row>
    <row r="126" spans="1:7">
      <c r="A126" s="190" t="s">
        <v>333</v>
      </c>
      <c r="B126" s="229" t="s">
        <v>343</v>
      </c>
      <c r="C126" s="182">
        <f t="shared" si="2"/>
        <v>0.16931556315776969</v>
      </c>
      <c r="D126" s="115">
        <f>D118</f>
        <v>213.80999999999997</v>
      </c>
    </row>
    <row r="127" spans="1:7">
      <c r="A127" s="253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489" t="s">
        <v>345</v>
      </c>
      <c r="B128" s="490"/>
      <c r="C128" s="174">
        <f>SUM(C122:C127)</f>
        <v>0.78580761646829633</v>
      </c>
      <c r="D128" s="169">
        <f>SUM(D122:D127)</f>
        <v>992.30999999999983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479" t="s">
        <v>559</v>
      </c>
      <c r="B130" s="479"/>
      <c r="C130" s="479"/>
      <c r="D130" s="479"/>
      <c r="E130" s="479"/>
      <c r="F130" s="479"/>
      <c r="G130" s="479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2765.2367666666664</v>
      </c>
      <c r="G131" s="122"/>
    </row>
    <row r="132" spans="1:8">
      <c r="A132" s="153" t="s">
        <v>257</v>
      </c>
      <c r="B132" s="224" t="s">
        <v>347</v>
      </c>
      <c r="C132" s="123">
        <v>6.9940000000000002E-2</v>
      </c>
      <c r="D132" s="124">
        <f>E131*C132</f>
        <v>193.40065946066665</v>
      </c>
      <c r="G132" s="122"/>
    </row>
    <row r="133" spans="1:8">
      <c r="A133" s="253" t="s">
        <v>259</v>
      </c>
      <c r="B133" s="225" t="s">
        <v>348</v>
      </c>
      <c r="C133" s="182"/>
      <c r="D133" s="197"/>
      <c r="F133" s="198"/>
    </row>
    <row r="134" spans="1:8">
      <c r="A134" s="253"/>
      <c r="B134" s="225" t="s">
        <v>349</v>
      </c>
      <c r="C134" s="182"/>
      <c r="D134" s="124"/>
      <c r="E134" s="208"/>
      <c r="F134" s="199"/>
      <c r="G134" s="122"/>
    </row>
    <row r="135" spans="1:8">
      <c r="A135" s="253"/>
      <c r="B135" s="225" t="s">
        <v>350</v>
      </c>
      <c r="C135" s="182">
        <v>7.5999999999999998E-2</v>
      </c>
      <c r="D135" s="115">
        <f>$D$153*C135</f>
        <v>261.37135542527335</v>
      </c>
      <c r="E135" s="198">
        <f>D153</f>
        <v>3439.0967819114912</v>
      </c>
      <c r="G135" s="122"/>
    </row>
    <row r="136" spans="1:8">
      <c r="A136" s="253"/>
      <c r="B136" s="225" t="s">
        <v>351</v>
      </c>
      <c r="C136" s="182">
        <v>1.6500000000000001E-2</v>
      </c>
      <c r="D136" s="115">
        <f>$D$153*C136</f>
        <v>56.745096901539611</v>
      </c>
      <c r="E136" s="200"/>
      <c r="G136" s="122"/>
    </row>
    <row r="137" spans="1:8">
      <c r="A137" s="253"/>
      <c r="B137" s="225" t="s">
        <v>352</v>
      </c>
      <c r="C137" s="182"/>
      <c r="D137" s="115"/>
    </row>
    <row r="138" spans="1:8">
      <c r="A138" s="253"/>
      <c r="B138" s="225" t="s">
        <v>353</v>
      </c>
      <c r="C138" s="182">
        <v>0.03</v>
      </c>
      <c r="D138" s="115">
        <f>$D$153*C138</f>
        <v>103.17290345734473</v>
      </c>
      <c r="G138" s="122"/>
    </row>
    <row r="139" spans="1:8">
      <c r="A139" s="253"/>
      <c r="B139" s="225" t="s">
        <v>354</v>
      </c>
      <c r="C139" s="182"/>
      <c r="D139" s="115"/>
    </row>
    <row r="140" spans="1:8">
      <c r="A140" s="253" t="s">
        <v>261</v>
      </c>
      <c r="B140" s="225" t="s">
        <v>355</v>
      </c>
      <c r="C140" s="182">
        <v>0.02</v>
      </c>
      <c r="D140" s="115">
        <f>ROUND(E140*C140,2)</f>
        <v>59.17</v>
      </c>
      <c r="E140" s="177">
        <f>E131+D132</f>
        <v>2958.6374261273331</v>
      </c>
    </row>
    <row r="141" spans="1:8" ht="33" hidden="1" customHeight="1" thickBot="1">
      <c r="A141" s="492" t="s">
        <v>356</v>
      </c>
      <c r="B141" s="493"/>
      <c r="C141" s="494"/>
      <c r="D141" s="201">
        <f>D132+D135+D136+D138+D140</f>
        <v>673.86001524482435</v>
      </c>
    </row>
    <row r="142" spans="1:8" ht="15.6" hidden="1" customHeight="1">
      <c r="A142" s="479" t="s">
        <v>357</v>
      </c>
      <c r="B142" s="479"/>
      <c r="C142" s="479"/>
      <c r="D142" s="479"/>
      <c r="E142" s="479"/>
      <c r="F142" s="479"/>
      <c r="G142" s="479"/>
    </row>
    <row r="143" spans="1:8" ht="15.6" hidden="1" customHeight="1">
      <c r="A143" s="479" t="s">
        <v>358</v>
      </c>
      <c r="B143" s="479"/>
      <c r="C143" s="479"/>
      <c r="D143" s="479"/>
      <c r="E143" s="479"/>
      <c r="F143" s="479"/>
      <c r="G143" s="479"/>
    </row>
    <row r="144" spans="1:8" hidden="1">
      <c r="A144" s="252"/>
    </row>
    <row r="145" spans="1:8" ht="16.149999999999999" customHeight="1" thickBot="1">
      <c r="A145" s="477" t="s">
        <v>359</v>
      </c>
      <c r="B145" s="477"/>
      <c r="C145" s="477"/>
      <c r="D145" s="477"/>
      <c r="E145" s="477"/>
      <c r="F145" s="477"/>
      <c r="G145" s="477"/>
    </row>
    <row r="146" spans="1:8" ht="32.25" customHeight="1" thickBot="1">
      <c r="A146" s="188"/>
      <c r="B146" s="499" t="s">
        <v>360</v>
      </c>
      <c r="C146" s="499"/>
      <c r="D146" s="125" t="s">
        <v>361</v>
      </c>
    </row>
    <row r="147" spans="1:8">
      <c r="A147" s="253" t="s">
        <v>257</v>
      </c>
      <c r="B147" s="225" t="s">
        <v>362</v>
      </c>
      <c r="C147" s="114">
        <f t="shared" ref="C147:C152" si="3">D147/$D$153</f>
        <v>0.3671865260209764</v>
      </c>
      <c r="D147" s="124">
        <f>D43</f>
        <v>1262.79</v>
      </c>
    </row>
    <row r="148" spans="1:8">
      <c r="A148" s="253" t="s">
        <v>259</v>
      </c>
      <c r="B148" s="225" t="s">
        <v>363</v>
      </c>
      <c r="C148" s="114">
        <f t="shared" si="3"/>
        <v>0.13636432172151342</v>
      </c>
      <c r="D148" s="124">
        <f>D55</f>
        <v>468.9701</v>
      </c>
    </row>
    <row r="149" spans="1:8" ht="31.5">
      <c r="A149" s="253" t="s">
        <v>261</v>
      </c>
      <c r="B149" s="225" t="s">
        <v>364</v>
      </c>
      <c r="C149" s="114">
        <f t="shared" si="3"/>
        <v>1.197019719921512E-2</v>
      </c>
      <c r="D149" s="124">
        <f>D65</f>
        <v>41.166666666666664</v>
      </c>
      <c r="E149" s="198">
        <f>D151+D132+D140</f>
        <v>3017.8074261273332</v>
      </c>
    </row>
    <row r="150" spans="1:8">
      <c r="A150" s="253" t="s">
        <v>263</v>
      </c>
      <c r="B150" s="225" t="s">
        <v>365</v>
      </c>
      <c r="C150" s="114">
        <f t="shared" si="3"/>
        <v>0.28853796881181754</v>
      </c>
      <c r="D150" s="124">
        <f>D128</f>
        <v>992.30999999999983</v>
      </c>
      <c r="E150" s="202">
        <f>C138+C136+C135</f>
        <v>0.1225</v>
      </c>
    </row>
    <row r="151" spans="1:8" ht="16.5" customHeight="1">
      <c r="A151" s="117" t="s">
        <v>366</v>
      </c>
      <c r="B151" s="231"/>
      <c r="C151" s="176">
        <f t="shared" si="3"/>
        <v>0.8040590137535224</v>
      </c>
      <c r="D151" s="203">
        <f>SUM(D147:D150)</f>
        <v>2765.2367666666664</v>
      </c>
      <c r="E151" s="202">
        <f>100%-E150</f>
        <v>0.87749999999999995</v>
      </c>
    </row>
    <row r="152" spans="1:8">
      <c r="A152" s="253" t="s">
        <v>284</v>
      </c>
      <c r="B152" s="225" t="s">
        <v>367</v>
      </c>
      <c r="C152" s="114">
        <f t="shared" si="3"/>
        <v>0.19594098624647746</v>
      </c>
      <c r="D152" s="124">
        <f>D141</f>
        <v>673.86001524482435</v>
      </c>
      <c r="G152" s="126"/>
    </row>
    <row r="153" spans="1:8" ht="16.5" hidden="1" customHeight="1" thickBot="1">
      <c r="A153" s="495" t="s">
        <v>368</v>
      </c>
      <c r="B153" s="496"/>
      <c r="C153" s="174">
        <f>C152+C151</f>
        <v>0.99999999999999989</v>
      </c>
      <c r="D153" s="204">
        <f>(D151+D140+D132)/0.8775</f>
        <v>3439.0967819114912</v>
      </c>
      <c r="E153" s="205"/>
      <c r="F153" s="198">
        <f>D151+D152</f>
        <v>3439.0967819114908</v>
      </c>
      <c r="H153" s="54"/>
    </row>
    <row r="154" spans="1:8">
      <c r="E154" s="205"/>
    </row>
    <row r="155" spans="1:8">
      <c r="A155" s="249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1.5748031496062993" bottom="0" header="0" footer="0"/>
  <pageSetup paperSize="9" scale="90" fitToHeight="4" orientation="portrait" r:id="rId1"/>
  <headerFooter alignWithMargins="0"/>
  <rowBreaks count="3" manualBreakCount="3">
    <brk id="43" max="3" man="1"/>
    <brk id="89" max="3" man="1"/>
    <brk id="128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40" zoomScale="75" zoomScaleSheetLayoutView="75" workbookViewId="0">
      <selection activeCell="E53" sqref="E53:H53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74" t="s">
        <v>255</v>
      </c>
      <c r="B3" s="474"/>
      <c r="C3" s="474"/>
      <c r="D3" s="474"/>
      <c r="E3" s="127"/>
      <c r="F3" s="127"/>
      <c r="G3" s="108"/>
    </row>
    <row r="4" spans="1:7" hidden="1">
      <c r="A4" s="474"/>
      <c r="B4" s="474"/>
      <c r="C4" s="474"/>
      <c r="D4" s="474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127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210"/>
      <c r="C8" s="250"/>
      <c r="D8" s="250"/>
    </row>
    <row r="9" spans="1:7" ht="13.9" hidden="1" customHeight="1">
      <c r="A9" s="476"/>
      <c r="B9" s="476"/>
      <c r="C9" s="476"/>
      <c r="D9" s="476"/>
    </row>
    <row r="10" spans="1:7">
      <c r="A10" s="132" t="s">
        <v>256</v>
      </c>
      <c r="B10" s="209"/>
      <c r="C10" s="250"/>
      <c r="D10" s="250"/>
    </row>
    <row r="11" spans="1:7" ht="15.6" customHeight="1">
      <c r="A11" s="133" t="s">
        <v>257</v>
      </c>
      <c r="B11" s="472" t="s">
        <v>258</v>
      </c>
      <c r="C11" s="473"/>
      <c r="D11" s="134">
        <v>42550</v>
      </c>
    </row>
    <row r="12" spans="1:7">
      <c r="A12" s="133" t="s">
        <v>259</v>
      </c>
      <c r="B12" s="211" t="s">
        <v>260</v>
      </c>
      <c r="C12" s="254"/>
      <c r="D12" s="136" t="s">
        <v>369</v>
      </c>
    </row>
    <row r="13" spans="1:7" ht="15.6" customHeight="1">
      <c r="A13" s="133" t="s">
        <v>261</v>
      </c>
      <c r="B13" s="472" t="s">
        <v>262</v>
      </c>
      <c r="C13" s="473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2"/>
    </row>
    <row r="17" spans="1:7">
      <c r="A17" s="477"/>
      <c r="B17" s="477"/>
      <c r="C17" s="477"/>
      <c r="D17" s="477"/>
      <c r="E17" s="477"/>
      <c r="F17" s="477"/>
      <c r="G17" s="477"/>
    </row>
    <row r="18" spans="1:7" ht="35.25" customHeight="1">
      <c r="A18" s="478" t="s">
        <v>264</v>
      </c>
      <c r="B18" s="478"/>
      <c r="C18" s="251" t="s">
        <v>265</v>
      </c>
      <c r="D18" s="251" t="s">
        <v>266</v>
      </c>
    </row>
    <row r="19" spans="1:7">
      <c r="A19" s="136">
        <v>1</v>
      </c>
      <c r="B19" s="214" t="s">
        <v>1</v>
      </c>
      <c r="C19" s="136" t="s">
        <v>267</v>
      </c>
      <c r="D19" s="141">
        <v>4</v>
      </c>
    </row>
    <row r="20" spans="1:7">
      <c r="A20" s="133"/>
      <c r="B20" s="248"/>
      <c r="C20" s="133"/>
      <c r="D20" s="142"/>
    </row>
    <row r="21" spans="1:7" ht="15.6" hidden="1" customHeight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Recepcionista</v>
      </c>
    </row>
    <row r="27" spans="1:7" ht="30.75" customHeight="1">
      <c r="A27" s="147">
        <v>2</v>
      </c>
      <c r="B27" s="470" t="s">
        <v>273</v>
      </c>
      <c r="C27" s="471"/>
      <c r="D27" s="111">
        <f>'2'!D27</f>
        <v>1342</v>
      </c>
      <c r="E27" s="232"/>
    </row>
    <row r="28" spans="1:7" ht="31.5" customHeight="1">
      <c r="A28" s="147">
        <v>3</v>
      </c>
      <c r="B28" s="470" t="s">
        <v>274</v>
      </c>
      <c r="C28" s="471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ROUND(((D27/220)*(365.25/12)*(40/6)),2)</f>
        <v>1237.79</v>
      </c>
      <c r="E35" s="207"/>
    </row>
    <row r="36" spans="1:7">
      <c r="A36" s="253" t="s">
        <v>259</v>
      </c>
      <c r="B36" s="219" t="s">
        <v>281</v>
      </c>
      <c r="C36" s="156"/>
      <c r="D36" s="115">
        <v>0</v>
      </c>
    </row>
    <row r="37" spans="1:7">
      <c r="A37" s="253" t="s">
        <v>261</v>
      </c>
      <c r="B37" s="219" t="s">
        <v>282</v>
      </c>
      <c r="C37" s="157"/>
      <c r="D37" s="115">
        <v>0</v>
      </c>
    </row>
    <row r="38" spans="1:7">
      <c r="A38" s="253" t="s">
        <v>263</v>
      </c>
      <c r="B38" s="219" t="s">
        <v>547</v>
      </c>
      <c r="C38" s="156"/>
      <c r="D38" s="115">
        <f>'2'!D38</f>
        <v>25</v>
      </c>
    </row>
    <row r="39" spans="1:7">
      <c r="A39" s="253" t="s">
        <v>284</v>
      </c>
      <c r="B39" s="219" t="s">
        <v>285</v>
      </c>
      <c r="C39" s="158"/>
      <c r="D39" s="115">
        <v>0</v>
      </c>
    </row>
    <row r="40" spans="1:7">
      <c r="A40" s="253" t="s">
        <v>286</v>
      </c>
      <c r="B40" s="220" t="s">
        <v>287</v>
      </c>
      <c r="C40" s="158"/>
      <c r="D40" s="115">
        <v>0</v>
      </c>
    </row>
    <row r="41" spans="1:7">
      <c r="A41" s="253" t="s">
        <v>288</v>
      </c>
      <c r="B41" s="220" t="s">
        <v>289</v>
      </c>
      <c r="C41" s="158"/>
      <c r="D41" s="115">
        <v>0</v>
      </c>
    </row>
    <row r="42" spans="1:7" ht="16.5" thickBot="1">
      <c r="A42" s="253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1262.79</v>
      </c>
    </row>
    <row r="44" spans="1:7" hidden="1">
      <c r="A44" s="252"/>
    </row>
    <row r="45" spans="1:7" ht="16.149999999999999" customHeight="1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88.532600000000016</v>
      </c>
      <c r="E47" s="207"/>
    </row>
    <row r="48" spans="1:7">
      <c r="A48" s="253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637</v>
      </c>
      <c r="B49" s="423" t="s">
        <v>638</v>
      </c>
      <c r="C49" s="157"/>
      <c r="D49" s="115">
        <f>35*(1-20%)</f>
        <v>28</v>
      </c>
    </row>
    <row r="50" spans="1:7">
      <c r="A50" s="253" t="s">
        <v>261</v>
      </c>
      <c r="B50" s="219" t="s">
        <v>384</v>
      </c>
      <c r="C50" s="157"/>
      <c r="D50" s="115">
        <f>'2'!D50</f>
        <v>53</v>
      </c>
    </row>
    <row r="51" spans="1:7">
      <c r="A51" s="253" t="s">
        <v>263</v>
      </c>
      <c r="B51" s="219" t="s">
        <v>297</v>
      </c>
      <c r="C51" s="156"/>
      <c r="D51" s="115">
        <v>0</v>
      </c>
    </row>
    <row r="52" spans="1:7">
      <c r="A52" s="253" t="s">
        <v>284</v>
      </c>
      <c r="B52" s="219" t="s">
        <v>385</v>
      </c>
      <c r="C52" s="158"/>
      <c r="D52" s="165">
        <v>16</v>
      </c>
    </row>
    <row r="53" spans="1:7" ht="16.5" customHeight="1">
      <c r="A53" s="253" t="s">
        <v>286</v>
      </c>
      <c r="B53" s="500" t="s">
        <v>372</v>
      </c>
      <c r="C53" s="501"/>
      <c r="D53" s="165">
        <v>16</v>
      </c>
    </row>
    <row r="54" spans="1:7" ht="16.5" thickBot="1">
      <c r="A54" s="116" t="s">
        <v>288</v>
      </c>
      <c r="B54" s="502" t="s">
        <v>635</v>
      </c>
      <c r="C54" s="503"/>
      <c r="D54" s="166">
        <f>((825*(371*50%*10%))/371)/12</f>
        <v>3.4375</v>
      </c>
      <c r="E54" s="506" t="s">
        <v>636</v>
      </c>
      <c r="F54" s="506"/>
    </row>
    <row r="55" spans="1:7" ht="16.5" thickBot="1">
      <c r="A55" s="167"/>
      <c r="B55" s="150" t="s">
        <v>298</v>
      </c>
      <c r="C55" s="168"/>
      <c r="D55" s="169">
        <f>SUM(D47:D54)</f>
        <v>468.9701</v>
      </c>
      <c r="E55" s="506"/>
      <c r="F55" s="506"/>
    </row>
    <row r="56" spans="1:7">
      <c r="A56" s="476" t="s">
        <v>299</v>
      </c>
      <c r="B56" s="476"/>
      <c r="C56" s="476"/>
      <c r="D56" s="476"/>
      <c r="E56" s="506"/>
      <c r="F56" s="506"/>
    </row>
    <row r="57" spans="1:7" hidden="1">
      <c r="A57" s="252"/>
    </row>
    <row r="58" spans="1:7" ht="16.149999999999999" customHeight="1" thickBot="1">
      <c r="A58" s="477" t="s">
        <v>300</v>
      </c>
      <c r="B58" s="477"/>
      <c r="C58" s="477"/>
      <c r="D58" s="477"/>
      <c r="E58" s="477"/>
      <c r="F58" s="477"/>
      <c r="G58" s="477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IV'!D19</f>
        <v>41.166666666666664</v>
      </c>
    </row>
    <row r="61" spans="1:7">
      <c r="A61" s="253" t="s">
        <v>259</v>
      </c>
      <c r="B61" s="219" t="s">
        <v>15</v>
      </c>
      <c r="C61" s="157"/>
      <c r="D61" s="115">
        <v>0</v>
      </c>
    </row>
    <row r="62" spans="1:7">
      <c r="A62" s="253" t="s">
        <v>261</v>
      </c>
      <c r="B62" s="219" t="s">
        <v>21</v>
      </c>
      <c r="C62" s="157"/>
      <c r="D62" s="115">
        <v>0</v>
      </c>
    </row>
    <row r="63" spans="1:7">
      <c r="A63" s="253" t="s">
        <v>263</v>
      </c>
      <c r="B63" s="487" t="s">
        <v>18</v>
      </c>
      <c r="C63" s="488"/>
      <c r="D63" s="165">
        <v>0</v>
      </c>
    </row>
    <row r="64" spans="1:7" ht="16.5" thickBot="1">
      <c r="A64" s="116" t="s">
        <v>284</v>
      </c>
      <c r="B64" s="504" t="s">
        <v>291</v>
      </c>
      <c r="C64" s="505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41.166666666666664</v>
      </c>
    </row>
    <row r="66" spans="1:7" ht="15.6" hidden="1" customHeight="1">
      <c r="A66" s="479" t="s">
        <v>304</v>
      </c>
      <c r="B66" s="479"/>
      <c r="C66" s="479"/>
      <c r="D66" s="479"/>
      <c r="E66" s="479"/>
      <c r="F66" s="479"/>
      <c r="G66" s="479"/>
    </row>
    <row r="67" spans="1:7">
      <c r="A67" s="252"/>
    </row>
    <row r="68" spans="1:7" ht="15.6" customHeight="1">
      <c r="A68" s="477" t="s">
        <v>305</v>
      </c>
      <c r="B68" s="477"/>
      <c r="C68" s="477"/>
      <c r="D68" s="477"/>
      <c r="E68" s="477"/>
      <c r="F68" s="477"/>
      <c r="G68" s="477"/>
    </row>
    <row r="69" spans="1:7" ht="16.149999999999999" customHeight="1" thickBot="1">
      <c r="A69" s="477" t="s">
        <v>556</v>
      </c>
      <c r="B69" s="477"/>
      <c r="C69" s="477"/>
      <c r="D69" s="477"/>
      <c r="E69" s="477"/>
      <c r="F69" s="477"/>
      <c r="G69" s="477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252.56</v>
      </c>
    </row>
    <row r="72" spans="1:7">
      <c r="A72" s="253" t="s">
        <v>259</v>
      </c>
      <c r="B72" s="225" t="s">
        <v>308</v>
      </c>
      <c r="C72" s="114">
        <v>1.4999999999999999E-2</v>
      </c>
      <c r="D72" s="115">
        <f t="shared" si="0"/>
        <v>18.940000000000001</v>
      </c>
    </row>
    <row r="73" spans="1:7">
      <c r="A73" s="253" t="s">
        <v>261</v>
      </c>
      <c r="B73" s="225" t="s">
        <v>309</v>
      </c>
      <c r="C73" s="114">
        <v>0.01</v>
      </c>
      <c r="D73" s="115">
        <f t="shared" si="0"/>
        <v>12.63</v>
      </c>
    </row>
    <row r="74" spans="1:7">
      <c r="A74" s="253" t="s">
        <v>263</v>
      </c>
      <c r="B74" s="225" t="s">
        <v>9</v>
      </c>
      <c r="C74" s="114">
        <v>2E-3</v>
      </c>
      <c r="D74" s="115">
        <f t="shared" si="0"/>
        <v>2.5299999999999998</v>
      </c>
    </row>
    <row r="75" spans="1:7">
      <c r="A75" s="253" t="s">
        <v>284</v>
      </c>
      <c r="B75" s="225" t="s">
        <v>10</v>
      </c>
      <c r="C75" s="114">
        <v>2.5000000000000001E-2</v>
      </c>
      <c r="D75" s="115">
        <f t="shared" si="0"/>
        <v>31.57</v>
      </c>
    </row>
    <row r="76" spans="1:7">
      <c r="A76" s="253" t="s">
        <v>286</v>
      </c>
      <c r="B76" s="225" t="s">
        <v>11</v>
      </c>
      <c r="C76" s="114">
        <v>0.08</v>
      </c>
      <c r="D76" s="115">
        <f t="shared" si="0"/>
        <v>101.02</v>
      </c>
    </row>
    <row r="77" spans="1:7" ht="31.5">
      <c r="A77" s="253" t="s">
        <v>288</v>
      </c>
      <c r="B77" s="225" t="s">
        <v>373</v>
      </c>
      <c r="C77" s="114">
        <v>3.8112E-2</v>
      </c>
      <c r="D77" s="115">
        <f t="shared" si="0"/>
        <v>48.13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7.58</v>
      </c>
    </row>
    <row r="79" spans="1:7" ht="16.5" hidden="1" thickBot="1">
      <c r="A79" s="489" t="s">
        <v>7</v>
      </c>
      <c r="B79" s="490"/>
      <c r="C79" s="174">
        <f>SUM(C71:C78)</f>
        <v>0.37611200000000006</v>
      </c>
      <c r="D79" s="169">
        <f>SUM(D71:D78)</f>
        <v>474.95999999999992</v>
      </c>
    </row>
    <row r="80" spans="1:7" ht="15.6" hidden="1" customHeight="1">
      <c r="A80" s="491" t="s">
        <v>310</v>
      </c>
      <c r="B80" s="491"/>
      <c r="C80" s="491"/>
      <c r="D80" s="491"/>
    </row>
    <row r="81" spans="1:7" ht="16.5" hidden="1" customHeight="1">
      <c r="A81" s="491" t="s">
        <v>311</v>
      </c>
      <c r="B81" s="491"/>
      <c r="C81" s="491"/>
      <c r="D81" s="491"/>
    </row>
    <row r="82" spans="1:7" hidden="1">
      <c r="A82" s="252"/>
    </row>
    <row r="83" spans="1:7" ht="16.149999999999999" customHeight="1" thickBot="1">
      <c r="A83" s="477" t="s">
        <v>312</v>
      </c>
      <c r="B83" s="477"/>
      <c r="C83" s="477"/>
      <c r="D83" s="477"/>
      <c r="E83" s="477"/>
      <c r="F83" s="477"/>
      <c r="G83" s="477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112.75</v>
      </c>
    </row>
    <row r="86" spans="1:7">
      <c r="A86" s="253" t="s">
        <v>259</v>
      </c>
      <c r="B86" s="225" t="s">
        <v>316</v>
      </c>
      <c r="C86" s="175">
        <f>(1/3)*(5/56)</f>
        <v>2.976190476190476E-2</v>
      </c>
      <c r="D86" s="124">
        <f>ROUND($D$43*C86,2)</f>
        <v>37.58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150.32999999999998</v>
      </c>
    </row>
    <row r="88" spans="1:7" ht="31.5">
      <c r="A88" s="253" t="s">
        <v>261</v>
      </c>
      <c r="B88" s="225" t="s">
        <v>318</v>
      </c>
      <c r="C88" s="114">
        <f>D88/D43</f>
        <v>4.4773873724055467E-2</v>
      </c>
      <c r="D88" s="115">
        <f>ROUND(D79*C87,2)</f>
        <v>56.54</v>
      </c>
    </row>
    <row r="89" spans="1:7" ht="16.5" hidden="1" thickBot="1">
      <c r="A89" s="489" t="s">
        <v>7</v>
      </c>
      <c r="B89" s="490"/>
      <c r="C89" s="174">
        <f>C88+C87</f>
        <v>0.16382149277167452</v>
      </c>
      <c r="D89" s="169">
        <f>D87+D88</f>
        <v>206.86999999999998</v>
      </c>
    </row>
    <row r="90" spans="1:7" hidden="1">
      <c r="A90" s="252"/>
    </row>
    <row r="91" spans="1:7" ht="16.149999999999999" customHeight="1" thickBot="1">
      <c r="A91" s="477" t="s">
        <v>319</v>
      </c>
      <c r="B91" s="477"/>
      <c r="C91" s="477"/>
      <c r="D91" s="477"/>
      <c r="E91" s="477"/>
      <c r="F91" s="477"/>
      <c r="G91" s="477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0.94</v>
      </c>
    </row>
    <row r="94" spans="1:7" ht="16.5" thickBot="1">
      <c r="A94" s="116" t="s">
        <v>259</v>
      </c>
      <c r="B94" s="226" t="s">
        <v>323</v>
      </c>
      <c r="C94" s="173">
        <f>D94/D43</f>
        <v>2.7716405736504088E-4</v>
      </c>
      <c r="D94" s="166">
        <f>ROUND(D79*C93,2)</f>
        <v>0.35</v>
      </c>
    </row>
    <row r="95" spans="1:7" ht="16.5" hidden="1" thickBot="1">
      <c r="A95" s="489" t="s">
        <v>7</v>
      </c>
      <c r="B95" s="490"/>
      <c r="C95" s="174">
        <f>SUM(C93:C94)</f>
        <v>1.0177566573650407E-3</v>
      </c>
      <c r="D95" s="169">
        <f>SUM(D93:D94)</f>
        <v>1.29</v>
      </c>
    </row>
    <row r="96" spans="1:7" hidden="1">
      <c r="A96" s="252"/>
    </row>
    <row r="97" spans="1:7" hidden="1">
      <c r="A97" s="252"/>
    </row>
    <row r="98" spans="1:7" ht="16.149999999999999" customHeight="1" thickBot="1">
      <c r="A98" s="477" t="s">
        <v>324</v>
      </c>
      <c r="B98" s="477"/>
      <c r="C98" s="477"/>
      <c r="D98" s="477"/>
      <c r="E98" s="477"/>
      <c r="F98" s="477"/>
      <c r="G98" s="477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5.26</v>
      </c>
    </row>
    <row r="101" spans="1:7">
      <c r="A101" s="253" t="s">
        <v>259</v>
      </c>
      <c r="B101" s="219" t="s">
        <v>328</v>
      </c>
      <c r="C101" s="118">
        <f>D101/D43</f>
        <v>3.3259686883804908E-4</v>
      </c>
      <c r="D101" s="179">
        <f>ROUND(D76*C100,2)</f>
        <v>0.42</v>
      </c>
    </row>
    <row r="102" spans="1:7">
      <c r="A102" s="253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54.93</v>
      </c>
    </row>
    <row r="103" spans="1:7">
      <c r="A103" s="253" t="s">
        <v>263</v>
      </c>
      <c r="B103" s="225" t="s">
        <v>330</v>
      </c>
      <c r="C103" s="181">
        <f>(((7/30)/12))</f>
        <v>1.9444444444444445E-2</v>
      </c>
      <c r="D103" s="115">
        <f>ROUND($D$43*C103,2)</f>
        <v>24.55</v>
      </c>
    </row>
    <row r="104" spans="1:7">
      <c r="A104" s="253" t="s">
        <v>284</v>
      </c>
      <c r="B104" s="225" t="s">
        <v>331</v>
      </c>
      <c r="C104" s="114">
        <f>D104/D43</f>
        <v>7.3171311144370798E-3</v>
      </c>
      <c r="D104" s="115">
        <f>ROUND(D79*C103,2)</f>
        <v>9.24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0.98</v>
      </c>
    </row>
    <row r="106" spans="1:7" ht="16.5" hidden="1" thickBot="1">
      <c r="A106" s="495" t="s">
        <v>7</v>
      </c>
      <c r="B106" s="496"/>
      <c r="C106" s="174">
        <f>SUM(C100:C105)</f>
        <v>7.5538616872164011E-2</v>
      </c>
      <c r="D106" s="183">
        <f>SUM(D100:D105)</f>
        <v>95.38</v>
      </c>
    </row>
    <row r="107" spans="1:7" hidden="1">
      <c r="A107" s="143"/>
    </row>
    <row r="108" spans="1:7" ht="16.149999999999999" customHeight="1" thickBot="1">
      <c r="A108" s="477" t="s">
        <v>557</v>
      </c>
      <c r="B108" s="477"/>
      <c r="C108" s="477"/>
      <c r="D108" s="477"/>
      <c r="E108" s="477"/>
      <c r="F108" s="477"/>
      <c r="G108" s="477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112.75</v>
      </c>
    </row>
    <row r="111" spans="1:7">
      <c r="A111" s="253" t="s">
        <v>259</v>
      </c>
      <c r="B111" s="225" t="s">
        <v>374</v>
      </c>
      <c r="C111" s="114">
        <f>(10.96/30)/12</f>
        <v>3.0444444444444444E-2</v>
      </c>
      <c r="D111" s="115">
        <f t="shared" si="1"/>
        <v>38.44</v>
      </c>
      <c r="E111" s="185"/>
    </row>
    <row r="112" spans="1:7">
      <c r="A112" s="253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0.26</v>
      </c>
    </row>
    <row r="113" spans="1:7">
      <c r="A113" s="253" t="s">
        <v>263</v>
      </c>
      <c r="B113" s="225" t="s">
        <v>336</v>
      </c>
      <c r="C113" s="114">
        <f>((1/30)/12)</f>
        <v>2.7777777777777779E-3</v>
      </c>
      <c r="D113" s="115">
        <f t="shared" si="1"/>
        <v>3.51</v>
      </c>
    </row>
    <row r="114" spans="1:7">
      <c r="A114" s="253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0.41</v>
      </c>
    </row>
    <row r="115" spans="1:7">
      <c r="A115" s="253" t="s">
        <v>286</v>
      </c>
      <c r="B115" s="225" t="s">
        <v>291</v>
      </c>
      <c r="C115" s="186"/>
      <c r="D115" s="115">
        <f t="shared" si="1"/>
        <v>0</v>
      </c>
    </row>
    <row r="116" spans="1:7">
      <c r="A116" s="497" t="s">
        <v>317</v>
      </c>
      <c r="B116" s="498"/>
      <c r="C116" s="114">
        <f>SUM(C110:C115)</f>
        <v>0.12304126984126985</v>
      </c>
      <c r="D116" s="115">
        <f>SUM(D110:D115)</f>
        <v>155.36999999999998</v>
      </c>
    </row>
    <row r="117" spans="1:7" ht="16.5" thickBot="1">
      <c r="A117" s="116" t="s">
        <v>288</v>
      </c>
      <c r="B117" s="226" t="s">
        <v>338</v>
      </c>
      <c r="C117" s="182">
        <f>D117/$D$43</f>
        <v>4.6278478606894255E-2</v>
      </c>
      <c r="D117" s="115">
        <f>ROUND(D79*C116,2)</f>
        <v>58.44</v>
      </c>
    </row>
    <row r="118" spans="1:7" ht="16.5" hidden="1" thickBot="1">
      <c r="A118" s="495" t="s">
        <v>7</v>
      </c>
      <c r="B118" s="496"/>
      <c r="C118" s="174">
        <f>C117+C116</f>
        <v>0.16931974844816411</v>
      </c>
      <c r="D118" s="187">
        <f>D117+D116</f>
        <v>213.80999999999997</v>
      </c>
    </row>
    <row r="119" spans="1:7" hidden="1">
      <c r="A119" s="252" t="s">
        <v>339</v>
      </c>
    </row>
    <row r="120" spans="1:7" ht="16.149999999999999" customHeight="1" thickBot="1">
      <c r="A120" s="479" t="s">
        <v>558</v>
      </c>
      <c r="B120" s="479"/>
      <c r="C120" s="479"/>
      <c r="D120" s="479"/>
      <c r="E120" s="479"/>
      <c r="F120" s="479"/>
      <c r="G120" s="479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0.16381979584887429</v>
      </c>
      <c r="D122" s="115">
        <f>D89</f>
        <v>206.86999999999998</v>
      </c>
    </row>
    <row r="123" spans="1:7">
      <c r="A123" s="253" t="s">
        <v>313</v>
      </c>
      <c r="B123" s="225" t="s">
        <v>307</v>
      </c>
      <c r="C123" s="182">
        <f t="shared" si="2"/>
        <v>0.37611954481742804</v>
      </c>
      <c r="D123" s="115">
        <f>D79</f>
        <v>474.95999999999992</v>
      </c>
    </row>
    <row r="124" spans="1:7">
      <c r="A124" s="253" t="s">
        <v>320</v>
      </c>
      <c r="B124" s="225" t="s">
        <v>322</v>
      </c>
      <c r="C124" s="182">
        <f t="shared" si="2"/>
        <v>1.021547525716865E-3</v>
      </c>
      <c r="D124" s="115">
        <f>D95</f>
        <v>1.29</v>
      </c>
    </row>
    <row r="125" spans="1:7">
      <c r="A125" s="189" t="s">
        <v>325</v>
      </c>
      <c r="B125" s="228" t="s">
        <v>342</v>
      </c>
      <c r="C125" s="182">
        <f t="shared" si="2"/>
        <v>7.5531165118507437E-2</v>
      </c>
      <c r="D125" s="115">
        <f>D106</f>
        <v>95.38</v>
      </c>
    </row>
    <row r="126" spans="1:7">
      <c r="A126" s="190" t="s">
        <v>333</v>
      </c>
      <c r="B126" s="229" t="s">
        <v>343</v>
      </c>
      <c r="C126" s="182">
        <f t="shared" si="2"/>
        <v>0.16931556315776969</v>
      </c>
      <c r="D126" s="115">
        <f>D118</f>
        <v>213.80999999999997</v>
      </c>
    </row>
    <row r="127" spans="1:7">
      <c r="A127" s="253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489" t="s">
        <v>345</v>
      </c>
      <c r="B128" s="490"/>
      <c r="C128" s="174">
        <f>SUM(C122:C127)</f>
        <v>0.78580761646829633</v>
      </c>
      <c r="D128" s="169">
        <f>SUM(D122:D127)</f>
        <v>992.30999999999983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479" t="s">
        <v>559</v>
      </c>
      <c r="B130" s="479"/>
      <c r="C130" s="479"/>
      <c r="D130" s="479"/>
      <c r="E130" s="479"/>
      <c r="F130" s="479"/>
      <c r="G130" s="479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2765.2367666666664</v>
      </c>
      <c r="G131" s="122"/>
    </row>
    <row r="132" spans="1:8">
      <c r="A132" s="153" t="s">
        <v>257</v>
      </c>
      <c r="B132" s="224" t="s">
        <v>347</v>
      </c>
      <c r="C132" s="123">
        <v>7.0029999999999995E-2</v>
      </c>
      <c r="D132" s="124">
        <f>E131*C132</f>
        <v>193.64953076966663</v>
      </c>
      <c r="G132" s="122"/>
    </row>
    <row r="133" spans="1:8">
      <c r="A133" s="253" t="s">
        <v>259</v>
      </c>
      <c r="B133" s="225" t="s">
        <v>348</v>
      </c>
      <c r="C133" s="182"/>
      <c r="D133" s="197"/>
      <c r="F133" s="198"/>
    </row>
    <row r="134" spans="1:8">
      <c r="A134" s="253"/>
      <c r="B134" s="225" t="s">
        <v>349</v>
      </c>
      <c r="C134" s="182"/>
      <c r="D134" s="124"/>
      <c r="E134" s="208"/>
      <c r="F134" s="199"/>
      <c r="G134" s="122"/>
    </row>
    <row r="135" spans="1:8">
      <c r="A135" s="253"/>
      <c r="B135" s="225" t="s">
        <v>350</v>
      </c>
      <c r="C135" s="182">
        <v>7.5999999999999998E-2</v>
      </c>
      <c r="D135" s="115">
        <f>$D$153*C135</f>
        <v>264.40696092813982</v>
      </c>
      <c r="E135" s="198">
        <f>D153</f>
        <v>3479.0389595807874</v>
      </c>
      <c r="G135" s="122"/>
    </row>
    <row r="136" spans="1:8">
      <c r="A136" s="253"/>
      <c r="B136" s="225" t="s">
        <v>351</v>
      </c>
      <c r="C136" s="182">
        <v>1.6500000000000001E-2</v>
      </c>
      <c r="D136" s="115">
        <f>$D$153*C136</f>
        <v>57.404142833082993</v>
      </c>
      <c r="E136" s="200"/>
      <c r="G136" s="122"/>
    </row>
    <row r="137" spans="1:8">
      <c r="A137" s="253"/>
      <c r="B137" s="225" t="s">
        <v>352</v>
      </c>
      <c r="C137" s="182"/>
      <c r="D137" s="115"/>
    </row>
    <row r="138" spans="1:8">
      <c r="A138" s="253"/>
      <c r="B138" s="225" t="s">
        <v>353</v>
      </c>
      <c r="C138" s="182">
        <v>0.04</v>
      </c>
      <c r="D138" s="115">
        <f>$D$153*C138</f>
        <v>139.16155838323149</v>
      </c>
      <c r="G138" s="122"/>
    </row>
    <row r="139" spans="1:8">
      <c r="A139" s="253"/>
      <c r="B139" s="225" t="s">
        <v>354</v>
      </c>
      <c r="C139" s="182"/>
      <c r="D139" s="115"/>
    </row>
    <row r="140" spans="1:8">
      <c r="A140" s="253" t="s">
        <v>261</v>
      </c>
      <c r="B140" s="225" t="s">
        <v>355</v>
      </c>
      <c r="C140" s="182">
        <v>0.02</v>
      </c>
      <c r="D140" s="115">
        <f>ROUND(E140*C140,2)</f>
        <v>59.18</v>
      </c>
      <c r="E140" s="177">
        <f>E131+D132</f>
        <v>2958.8862974363328</v>
      </c>
    </row>
    <row r="141" spans="1:8" ht="33" hidden="1" customHeight="1" thickBot="1">
      <c r="A141" s="492" t="s">
        <v>356</v>
      </c>
      <c r="B141" s="493"/>
      <c r="C141" s="494"/>
      <c r="D141" s="201">
        <f>D132+D135+D136+D138+D140</f>
        <v>713.80219291412095</v>
      </c>
    </row>
    <row r="142" spans="1:8" ht="15.6" hidden="1" customHeight="1">
      <c r="A142" s="479" t="s">
        <v>357</v>
      </c>
      <c r="B142" s="479"/>
      <c r="C142" s="479"/>
      <c r="D142" s="479"/>
      <c r="E142" s="479"/>
      <c r="F142" s="479"/>
      <c r="G142" s="479"/>
    </row>
    <row r="143" spans="1:8" ht="15.6" hidden="1" customHeight="1">
      <c r="A143" s="479" t="s">
        <v>358</v>
      </c>
      <c r="B143" s="479"/>
      <c r="C143" s="479"/>
      <c r="D143" s="479"/>
      <c r="E143" s="479"/>
      <c r="F143" s="479"/>
      <c r="G143" s="479"/>
    </row>
    <row r="144" spans="1:8" hidden="1">
      <c r="A144" s="252"/>
    </row>
    <row r="145" spans="1:8" ht="16.149999999999999" customHeight="1" thickBot="1">
      <c r="A145" s="477" t="s">
        <v>359</v>
      </c>
      <c r="B145" s="477"/>
      <c r="C145" s="477"/>
      <c r="D145" s="477"/>
      <c r="E145" s="477"/>
      <c r="F145" s="477"/>
      <c r="G145" s="477"/>
    </row>
    <row r="146" spans="1:8" ht="32.25" customHeight="1" thickBot="1">
      <c r="A146" s="188"/>
      <c r="B146" s="499" t="s">
        <v>360</v>
      </c>
      <c r="C146" s="499"/>
      <c r="D146" s="125" t="s">
        <v>361</v>
      </c>
    </row>
    <row r="147" spans="1:8">
      <c r="A147" s="253" t="s">
        <v>257</v>
      </c>
      <c r="B147" s="225" t="s">
        <v>362</v>
      </c>
      <c r="C147" s="114">
        <f t="shared" ref="C147:C152" si="3">D147/$D$153</f>
        <v>0.3629709280841632</v>
      </c>
      <c r="D147" s="124">
        <f>D43</f>
        <v>1262.79</v>
      </c>
    </row>
    <row r="148" spans="1:8">
      <c r="A148" s="253" t="s">
        <v>259</v>
      </c>
      <c r="B148" s="225" t="s">
        <v>363</v>
      </c>
      <c r="C148" s="114">
        <f t="shared" si="3"/>
        <v>0.13479874915126255</v>
      </c>
      <c r="D148" s="124">
        <f>D55</f>
        <v>468.9701</v>
      </c>
    </row>
    <row r="149" spans="1:8" ht="31.5">
      <c r="A149" s="253" t="s">
        <v>261</v>
      </c>
      <c r="B149" s="225" t="s">
        <v>364</v>
      </c>
      <c r="C149" s="114">
        <f t="shared" si="3"/>
        <v>1.183276966568581E-2</v>
      </c>
      <c r="D149" s="124">
        <f>D65</f>
        <v>41.166666666666664</v>
      </c>
      <c r="E149" s="198">
        <f>D151+D132+D140</f>
        <v>3018.0662974363327</v>
      </c>
    </row>
    <row r="150" spans="1:8">
      <c r="A150" s="253" t="s">
        <v>263</v>
      </c>
      <c r="B150" s="225" t="s">
        <v>365</v>
      </c>
      <c r="C150" s="114">
        <f t="shared" si="3"/>
        <v>0.28522531984510169</v>
      </c>
      <c r="D150" s="124">
        <f>D128</f>
        <v>992.30999999999983</v>
      </c>
      <c r="E150" s="202">
        <f>C138+C136+C135</f>
        <v>0.13250000000000001</v>
      </c>
    </row>
    <row r="151" spans="1:8" ht="16.5" customHeight="1">
      <c r="A151" s="117" t="s">
        <v>366</v>
      </c>
      <c r="B151" s="231"/>
      <c r="C151" s="176">
        <f t="shared" si="3"/>
        <v>0.79482776674621325</v>
      </c>
      <c r="D151" s="203">
        <f>SUM(D147:D150)</f>
        <v>2765.2367666666664</v>
      </c>
      <c r="E151" s="202">
        <f>100%-E150</f>
        <v>0.86749999999999994</v>
      </c>
    </row>
    <row r="152" spans="1:8">
      <c r="A152" s="253" t="s">
        <v>284</v>
      </c>
      <c r="B152" s="225" t="s">
        <v>367</v>
      </c>
      <c r="C152" s="114">
        <f t="shared" si="3"/>
        <v>0.20517223325378678</v>
      </c>
      <c r="D152" s="124">
        <f>D141</f>
        <v>713.80219291412095</v>
      </c>
      <c r="G152" s="126"/>
    </row>
    <row r="153" spans="1:8" ht="16.5" hidden="1" customHeight="1" thickBot="1">
      <c r="A153" s="495" t="s">
        <v>368</v>
      </c>
      <c r="B153" s="496"/>
      <c r="C153" s="174">
        <f>C152+C151</f>
        <v>1</v>
      </c>
      <c r="D153" s="204">
        <f>(D151+D140+D132)/0.8675</f>
        <v>3479.0389595807874</v>
      </c>
      <c r="E153" s="205"/>
      <c r="F153" s="198">
        <f>D151+D152</f>
        <v>3479.0389595807874</v>
      </c>
      <c r="H153" s="54"/>
    </row>
    <row r="154" spans="1:8">
      <c r="E154" s="205"/>
    </row>
    <row r="155" spans="1:8">
      <c r="A155" s="249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1.5748031496062993" bottom="0" header="0" footer="0"/>
  <pageSetup paperSize="9" scale="90" fitToHeight="4" orientation="portrait" r:id="rId1"/>
  <headerFooter alignWithMargins="0"/>
  <rowBreaks count="2" manualBreakCount="2">
    <brk id="43" max="3" man="1"/>
    <brk id="89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47" zoomScale="75" zoomScaleSheetLayoutView="75" workbookViewId="0">
      <selection activeCell="E53" sqref="E53:H53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74" t="s">
        <v>255</v>
      </c>
      <c r="B3" s="474"/>
      <c r="C3" s="474"/>
      <c r="D3" s="474"/>
      <c r="E3" s="127"/>
      <c r="F3" s="127"/>
      <c r="G3" s="108"/>
    </row>
    <row r="4" spans="1:7" hidden="1">
      <c r="A4" s="474"/>
      <c r="B4" s="474"/>
      <c r="C4" s="474"/>
      <c r="D4" s="474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75" t="s">
        <v>545</v>
      </c>
      <c r="B6" s="475"/>
      <c r="C6" s="475"/>
      <c r="D6" s="475"/>
      <c r="E6" s="127"/>
      <c r="F6" s="127"/>
      <c r="G6" s="108"/>
    </row>
    <row r="7" spans="1:7" hidden="1">
      <c r="A7" s="476"/>
      <c r="B7" s="476"/>
      <c r="C7" s="476"/>
      <c r="D7" s="476"/>
    </row>
    <row r="8" spans="1:7" hidden="1">
      <c r="A8" s="130" t="s">
        <v>546</v>
      </c>
      <c r="B8" s="210"/>
      <c r="C8" s="250"/>
      <c r="D8" s="250"/>
    </row>
    <row r="9" spans="1:7" hidden="1">
      <c r="A9" s="476"/>
      <c r="B9" s="476"/>
      <c r="C9" s="476"/>
      <c r="D9" s="476"/>
    </row>
    <row r="10" spans="1:7">
      <c r="A10" s="132" t="s">
        <v>256</v>
      </c>
      <c r="B10" s="209"/>
      <c r="C10" s="250"/>
      <c r="D10" s="250"/>
    </row>
    <row r="11" spans="1:7" ht="15.6" customHeight="1">
      <c r="A11" s="133" t="s">
        <v>257</v>
      </c>
      <c r="B11" s="472" t="s">
        <v>258</v>
      </c>
      <c r="C11" s="473"/>
      <c r="D11" s="134">
        <v>42550</v>
      </c>
    </row>
    <row r="12" spans="1:7">
      <c r="A12" s="133" t="s">
        <v>259</v>
      </c>
      <c r="B12" s="211" t="s">
        <v>260</v>
      </c>
      <c r="C12" s="254"/>
      <c r="D12" s="136" t="s">
        <v>369</v>
      </c>
    </row>
    <row r="13" spans="1:7" ht="15.6" customHeight="1">
      <c r="A13" s="133" t="s">
        <v>261</v>
      </c>
      <c r="B13" s="472" t="s">
        <v>262</v>
      </c>
      <c r="C13" s="473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2"/>
    </row>
    <row r="17" spans="1:7">
      <c r="A17" s="477"/>
      <c r="B17" s="477"/>
      <c r="C17" s="477"/>
      <c r="D17" s="477"/>
      <c r="E17" s="477"/>
      <c r="F17" s="477"/>
      <c r="G17" s="477"/>
    </row>
    <row r="18" spans="1:7" ht="35.25" customHeight="1">
      <c r="A18" s="478" t="s">
        <v>264</v>
      </c>
      <c r="B18" s="478"/>
      <c r="C18" s="251" t="s">
        <v>265</v>
      </c>
      <c r="D18" s="251" t="s">
        <v>266</v>
      </c>
    </row>
    <row r="19" spans="1:7">
      <c r="A19" s="136">
        <v>1</v>
      </c>
      <c r="B19" s="214" t="s">
        <v>1</v>
      </c>
      <c r="C19" s="136" t="s">
        <v>267</v>
      </c>
      <c r="D19" s="141">
        <v>4</v>
      </c>
    </row>
    <row r="20" spans="1:7">
      <c r="A20" s="133"/>
      <c r="B20" s="248"/>
      <c r="C20" s="133"/>
      <c r="D20" s="142"/>
    </row>
    <row r="21" spans="1:7" ht="15.6" hidden="1" customHeight="1">
      <c r="A21" s="479" t="s">
        <v>268</v>
      </c>
      <c r="B21" s="479"/>
      <c r="C21" s="479"/>
      <c r="D21" s="479"/>
      <c r="E21" s="479"/>
      <c r="F21" s="479"/>
      <c r="G21" s="479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Recepcionista</v>
      </c>
    </row>
    <row r="27" spans="1:7" ht="30.75" customHeight="1">
      <c r="A27" s="147">
        <v>2</v>
      </c>
      <c r="B27" s="470" t="s">
        <v>273</v>
      </c>
      <c r="C27" s="471"/>
      <c r="D27" s="111">
        <f>'2'!D27</f>
        <v>1342</v>
      </c>
      <c r="E27" s="232"/>
    </row>
    <row r="28" spans="1:7" ht="31.5" customHeight="1">
      <c r="A28" s="147">
        <v>3</v>
      </c>
      <c r="B28" s="470" t="s">
        <v>274</v>
      </c>
      <c r="C28" s="471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485" t="s">
        <v>276</v>
      </c>
      <c r="B33" s="485"/>
      <c r="C33" s="485"/>
      <c r="D33" s="485"/>
      <c r="E33" s="485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ROUND(((D27/220)*(365.25/12)*(40/6)),2)</f>
        <v>1237.79</v>
      </c>
      <c r="E35" s="207"/>
    </row>
    <row r="36" spans="1:7">
      <c r="A36" s="253" t="s">
        <v>259</v>
      </c>
      <c r="B36" s="219" t="s">
        <v>281</v>
      </c>
      <c r="C36" s="156"/>
      <c r="D36" s="115">
        <v>0</v>
      </c>
    </row>
    <row r="37" spans="1:7">
      <c r="A37" s="253" t="s">
        <v>261</v>
      </c>
      <c r="B37" s="219" t="s">
        <v>282</v>
      </c>
      <c r="C37" s="157"/>
      <c r="D37" s="115">
        <v>0</v>
      </c>
    </row>
    <row r="38" spans="1:7">
      <c r="A38" s="253" t="s">
        <v>263</v>
      </c>
      <c r="B38" s="219" t="s">
        <v>547</v>
      </c>
      <c r="C38" s="156"/>
      <c r="D38" s="115">
        <f>'2'!D38</f>
        <v>25</v>
      </c>
    </row>
    <row r="39" spans="1:7">
      <c r="A39" s="253" t="s">
        <v>284</v>
      </c>
      <c r="B39" s="219" t="s">
        <v>285</v>
      </c>
      <c r="C39" s="158"/>
      <c r="D39" s="115">
        <v>0</v>
      </c>
    </row>
    <row r="40" spans="1:7">
      <c r="A40" s="253" t="s">
        <v>286</v>
      </c>
      <c r="B40" s="220" t="s">
        <v>287</v>
      </c>
      <c r="C40" s="158"/>
      <c r="D40" s="115">
        <v>0</v>
      </c>
    </row>
    <row r="41" spans="1:7">
      <c r="A41" s="253" t="s">
        <v>288</v>
      </c>
      <c r="B41" s="220" t="s">
        <v>289</v>
      </c>
      <c r="C41" s="158"/>
      <c r="D41" s="115">
        <v>0</v>
      </c>
    </row>
    <row r="42" spans="1:7" ht="16.5" thickBot="1">
      <c r="A42" s="253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1262.79</v>
      </c>
    </row>
    <row r="44" spans="1:7" hidden="1">
      <c r="A44" s="252"/>
    </row>
    <row r="45" spans="1:7" ht="16.149999999999999" customHeight="1" thickBot="1">
      <c r="A45" s="477" t="s">
        <v>293</v>
      </c>
      <c r="B45" s="477"/>
      <c r="C45" s="477"/>
      <c r="D45" s="477"/>
      <c r="E45" s="477"/>
      <c r="F45" s="477"/>
      <c r="G45" s="477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88.532600000000016</v>
      </c>
      <c r="E47" s="207"/>
    </row>
    <row r="48" spans="1:7">
      <c r="A48" s="253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637</v>
      </c>
      <c r="B49" s="423" t="s">
        <v>638</v>
      </c>
      <c r="C49" s="157"/>
      <c r="D49" s="115">
        <f>35*(1-20%)</f>
        <v>28</v>
      </c>
    </row>
    <row r="50" spans="1:7">
      <c r="A50" s="253" t="s">
        <v>261</v>
      </c>
      <c r="B50" s="219" t="s">
        <v>384</v>
      </c>
      <c r="C50" s="157"/>
      <c r="D50" s="115">
        <f>'2'!D50</f>
        <v>53</v>
      </c>
    </row>
    <row r="51" spans="1:7">
      <c r="A51" s="253" t="s">
        <v>263</v>
      </c>
      <c r="B51" s="219" t="s">
        <v>297</v>
      </c>
      <c r="C51" s="156"/>
      <c r="D51" s="115">
        <v>0</v>
      </c>
    </row>
    <row r="52" spans="1:7">
      <c r="A52" s="253" t="s">
        <v>284</v>
      </c>
      <c r="B52" s="219" t="s">
        <v>385</v>
      </c>
      <c r="C52" s="158"/>
      <c r="D52" s="165">
        <v>16</v>
      </c>
    </row>
    <row r="53" spans="1:7" ht="16.5" customHeight="1">
      <c r="A53" s="253" t="s">
        <v>286</v>
      </c>
      <c r="B53" s="500" t="s">
        <v>372</v>
      </c>
      <c r="C53" s="501"/>
      <c r="D53" s="165">
        <v>16</v>
      </c>
    </row>
    <row r="54" spans="1:7" ht="16.5" thickBot="1">
      <c r="A54" s="116" t="s">
        <v>288</v>
      </c>
      <c r="B54" s="502" t="s">
        <v>635</v>
      </c>
      <c r="C54" s="503"/>
      <c r="D54" s="166">
        <f>((825*(371*50%*10%))/371)/12</f>
        <v>3.4375</v>
      </c>
      <c r="E54" s="506" t="s">
        <v>636</v>
      </c>
      <c r="F54" s="506"/>
    </row>
    <row r="55" spans="1:7" ht="16.5" thickBot="1">
      <c r="A55" s="167"/>
      <c r="B55" s="150" t="s">
        <v>298</v>
      </c>
      <c r="C55" s="168"/>
      <c r="D55" s="169">
        <f>SUM(D47:D54)</f>
        <v>468.9701</v>
      </c>
      <c r="E55" s="506"/>
      <c r="F55" s="506"/>
    </row>
    <row r="56" spans="1:7">
      <c r="A56" s="476" t="s">
        <v>299</v>
      </c>
      <c r="B56" s="476"/>
      <c r="C56" s="476"/>
      <c r="D56" s="476"/>
      <c r="E56" s="506"/>
      <c r="F56" s="506"/>
    </row>
    <row r="57" spans="1:7" hidden="1">
      <c r="A57" s="252"/>
    </row>
    <row r="58" spans="1:7" ht="16.149999999999999" customHeight="1" thickBot="1">
      <c r="A58" s="477" t="s">
        <v>300</v>
      </c>
      <c r="B58" s="477"/>
      <c r="C58" s="477"/>
      <c r="D58" s="477"/>
      <c r="E58" s="477"/>
      <c r="F58" s="477"/>
      <c r="G58" s="477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IV'!D19</f>
        <v>41.166666666666664</v>
      </c>
    </row>
    <row r="61" spans="1:7">
      <c r="A61" s="253" t="s">
        <v>259</v>
      </c>
      <c r="B61" s="219" t="s">
        <v>15</v>
      </c>
      <c r="C61" s="157"/>
      <c r="D61" s="115">
        <v>0</v>
      </c>
    </row>
    <row r="62" spans="1:7">
      <c r="A62" s="253" t="s">
        <v>261</v>
      </c>
      <c r="B62" s="219" t="s">
        <v>21</v>
      </c>
      <c r="C62" s="157"/>
      <c r="D62" s="115">
        <v>0</v>
      </c>
    </row>
    <row r="63" spans="1:7">
      <c r="A63" s="253" t="s">
        <v>263</v>
      </c>
      <c r="B63" s="487" t="s">
        <v>18</v>
      </c>
      <c r="C63" s="488"/>
      <c r="D63" s="165">
        <v>0</v>
      </c>
    </row>
    <row r="64" spans="1:7" ht="16.5" thickBot="1">
      <c r="A64" s="116" t="s">
        <v>284</v>
      </c>
      <c r="B64" s="504" t="s">
        <v>291</v>
      </c>
      <c r="C64" s="505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41.166666666666664</v>
      </c>
    </row>
    <row r="66" spans="1:7" ht="15.6" hidden="1" customHeight="1">
      <c r="A66" s="479" t="s">
        <v>304</v>
      </c>
      <c r="B66" s="479"/>
      <c r="C66" s="479"/>
      <c r="D66" s="479"/>
      <c r="E66" s="479"/>
      <c r="F66" s="479"/>
      <c r="G66" s="479"/>
    </row>
    <row r="67" spans="1:7" hidden="1">
      <c r="A67" s="252"/>
    </row>
    <row r="68" spans="1:7" ht="15.6" customHeight="1">
      <c r="A68" s="477" t="s">
        <v>305</v>
      </c>
      <c r="B68" s="477"/>
      <c r="C68" s="477"/>
      <c r="D68" s="477"/>
      <c r="E68" s="477"/>
      <c r="F68" s="477"/>
      <c r="G68" s="477"/>
    </row>
    <row r="69" spans="1:7" ht="16.149999999999999" customHeight="1" thickBot="1">
      <c r="A69" s="477" t="s">
        <v>556</v>
      </c>
      <c r="B69" s="477"/>
      <c r="C69" s="477"/>
      <c r="D69" s="477"/>
      <c r="E69" s="477"/>
      <c r="F69" s="477"/>
      <c r="G69" s="477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252.56</v>
      </c>
    </row>
    <row r="72" spans="1:7">
      <c r="A72" s="253" t="s">
        <v>259</v>
      </c>
      <c r="B72" s="225" t="s">
        <v>308</v>
      </c>
      <c r="C72" s="114">
        <v>1.4999999999999999E-2</v>
      </c>
      <c r="D72" s="115">
        <f t="shared" si="0"/>
        <v>18.940000000000001</v>
      </c>
    </row>
    <row r="73" spans="1:7">
      <c r="A73" s="253" t="s">
        <v>261</v>
      </c>
      <c r="B73" s="225" t="s">
        <v>309</v>
      </c>
      <c r="C73" s="114">
        <v>0.01</v>
      </c>
      <c r="D73" s="115">
        <f t="shared" si="0"/>
        <v>12.63</v>
      </c>
    </row>
    <row r="74" spans="1:7">
      <c r="A74" s="253" t="s">
        <v>263</v>
      </c>
      <c r="B74" s="225" t="s">
        <v>9</v>
      </c>
      <c r="C74" s="114">
        <v>2E-3</v>
      </c>
      <c r="D74" s="115">
        <f t="shared" si="0"/>
        <v>2.5299999999999998</v>
      </c>
    </row>
    <row r="75" spans="1:7">
      <c r="A75" s="253" t="s">
        <v>284</v>
      </c>
      <c r="B75" s="225" t="s">
        <v>10</v>
      </c>
      <c r="C75" s="114">
        <v>2.5000000000000001E-2</v>
      </c>
      <c r="D75" s="115">
        <f t="shared" si="0"/>
        <v>31.57</v>
      </c>
    </row>
    <row r="76" spans="1:7">
      <c r="A76" s="253" t="s">
        <v>286</v>
      </c>
      <c r="B76" s="225" t="s">
        <v>11</v>
      </c>
      <c r="C76" s="114">
        <v>0.08</v>
      </c>
      <c r="D76" s="115">
        <f t="shared" si="0"/>
        <v>101.02</v>
      </c>
    </row>
    <row r="77" spans="1:7" ht="31.5">
      <c r="A77" s="253" t="s">
        <v>288</v>
      </c>
      <c r="B77" s="225" t="s">
        <v>373</v>
      </c>
      <c r="C77" s="114">
        <v>3.8112E-2</v>
      </c>
      <c r="D77" s="115">
        <f t="shared" si="0"/>
        <v>48.13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7.58</v>
      </c>
    </row>
    <row r="79" spans="1:7" ht="16.5" hidden="1" thickBot="1">
      <c r="A79" s="489" t="s">
        <v>7</v>
      </c>
      <c r="B79" s="490"/>
      <c r="C79" s="174">
        <f>SUM(C71:C78)</f>
        <v>0.37611200000000006</v>
      </c>
      <c r="D79" s="169">
        <f>SUM(D71:D78)</f>
        <v>474.95999999999992</v>
      </c>
    </row>
    <row r="80" spans="1:7" ht="15.6" hidden="1" customHeight="1">
      <c r="A80" s="491" t="s">
        <v>310</v>
      </c>
      <c r="B80" s="491"/>
      <c r="C80" s="491"/>
      <c r="D80" s="491"/>
    </row>
    <row r="81" spans="1:7" ht="16.5" hidden="1" customHeight="1">
      <c r="A81" s="491" t="s">
        <v>311</v>
      </c>
      <c r="B81" s="491"/>
      <c r="C81" s="491"/>
      <c r="D81" s="491"/>
    </row>
    <row r="82" spans="1:7" hidden="1">
      <c r="A82" s="252"/>
    </row>
    <row r="83" spans="1:7" ht="16.149999999999999" customHeight="1" thickBot="1">
      <c r="A83" s="477" t="s">
        <v>312</v>
      </c>
      <c r="B83" s="477"/>
      <c r="C83" s="477"/>
      <c r="D83" s="477"/>
      <c r="E83" s="477"/>
      <c r="F83" s="477"/>
      <c r="G83" s="477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112.75</v>
      </c>
    </row>
    <row r="86" spans="1:7">
      <c r="A86" s="253" t="s">
        <v>259</v>
      </c>
      <c r="B86" s="225" t="s">
        <v>316</v>
      </c>
      <c r="C86" s="175">
        <f>(1/3)*(5/56)</f>
        <v>2.976190476190476E-2</v>
      </c>
      <c r="D86" s="124">
        <f>ROUND($D$43*C86,2)</f>
        <v>37.58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150.32999999999998</v>
      </c>
    </row>
    <row r="88" spans="1:7" ht="31.5">
      <c r="A88" s="253" t="s">
        <v>261</v>
      </c>
      <c r="B88" s="225" t="s">
        <v>318</v>
      </c>
      <c r="C88" s="114">
        <f>D88/D43</f>
        <v>4.4773873724055467E-2</v>
      </c>
      <c r="D88" s="115">
        <f>ROUND(D79*C87,2)</f>
        <v>56.54</v>
      </c>
    </row>
    <row r="89" spans="1:7" ht="16.5" hidden="1" thickBot="1">
      <c r="A89" s="489" t="s">
        <v>7</v>
      </c>
      <c r="B89" s="490"/>
      <c r="C89" s="174">
        <f>C88+C87</f>
        <v>0.16382149277167452</v>
      </c>
      <c r="D89" s="169">
        <f>D87+D88</f>
        <v>206.86999999999998</v>
      </c>
    </row>
    <row r="90" spans="1:7" hidden="1">
      <c r="A90" s="252"/>
    </row>
    <row r="91" spans="1:7" ht="16.149999999999999" customHeight="1" thickBot="1">
      <c r="A91" s="477" t="s">
        <v>319</v>
      </c>
      <c r="B91" s="477"/>
      <c r="C91" s="477"/>
      <c r="D91" s="477"/>
      <c r="E91" s="477"/>
      <c r="F91" s="477"/>
      <c r="G91" s="477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0.94</v>
      </c>
    </row>
    <row r="94" spans="1:7" ht="16.5" thickBot="1">
      <c r="A94" s="116" t="s">
        <v>259</v>
      </c>
      <c r="B94" s="226" t="s">
        <v>323</v>
      </c>
      <c r="C94" s="173">
        <f>D94/D43</f>
        <v>2.7716405736504088E-4</v>
      </c>
      <c r="D94" s="166">
        <f>ROUND(D79*C93,2)</f>
        <v>0.35</v>
      </c>
    </row>
    <row r="95" spans="1:7" ht="16.5" hidden="1" thickBot="1">
      <c r="A95" s="489" t="s">
        <v>7</v>
      </c>
      <c r="B95" s="490"/>
      <c r="C95" s="174">
        <f>SUM(C93:C94)</f>
        <v>1.0177566573650407E-3</v>
      </c>
      <c r="D95" s="169">
        <f>SUM(D93:D94)</f>
        <v>1.29</v>
      </c>
    </row>
    <row r="96" spans="1:7" hidden="1">
      <c r="A96" s="252"/>
    </row>
    <row r="97" spans="1:7" hidden="1">
      <c r="A97" s="252"/>
    </row>
    <row r="98" spans="1:7" ht="16.149999999999999" customHeight="1" thickBot="1">
      <c r="A98" s="477" t="s">
        <v>324</v>
      </c>
      <c r="B98" s="477"/>
      <c r="C98" s="477"/>
      <c r="D98" s="477"/>
      <c r="E98" s="477"/>
      <c r="F98" s="477"/>
      <c r="G98" s="477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5.26</v>
      </c>
    </row>
    <row r="101" spans="1:7">
      <c r="A101" s="253" t="s">
        <v>259</v>
      </c>
      <c r="B101" s="219" t="s">
        <v>328</v>
      </c>
      <c r="C101" s="118">
        <f>D101/D43</f>
        <v>3.3259686883804908E-4</v>
      </c>
      <c r="D101" s="179">
        <f>ROUND(D76*C100,2)</f>
        <v>0.42</v>
      </c>
    </row>
    <row r="102" spans="1:7">
      <c r="A102" s="253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54.93</v>
      </c>
    </row>
    <row r="103" spans="1:7">
      <c r="A103" s="253" t="s">
        <v>263</v>
      </c>
      <c r="B103" s="225" t="s">
        <v>330</v>
      </c>
      <c r="C103" s="181">
        <f>(((7/30)/12))</f>
        <v>1.9444444444444445E-2</v>
      </c>
      <c r="D103" s="115">
        <f>ROUND($D$43*C103,2)</f>
        <v>24.55</v>
      </c>
    </row>
    <row r="104" spans="1:7">
      <c r="A104" s="253" t="s">
        <v>284</v>
      </c>
      <c r="B104" s="225" t="s">
        <v>331</v>
      </c>
      <c r="C104" s="114">
        <f>D104/D43</f>
        <v>7.3171311144370798E-3</v>
      </c>
      <c r="D104" s="115">
        <f>ROUND(D79*C103,2)</f>
        <v>9.24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0.98</v>
      </c>
    </row>
    <row r="106" spans="1:7" ht="16.5" hidden="1" thickBot="1">
      <c r="A106" s="495" t="s">
        <v>7</v>
      </c>
      <c r="B106" s="496"/>
      <c r="C106" s="174">
        <f>SUM(C100:C105)</f>
        <v>7.5538616872164011E-2</v>
      </c>
      <c r="D106" s="183">
        <f>SUM(D100:D105)</f>
        <v>95.38</v>
      </c>
    </row>
    <row r="107" spans="1:7" hidden="1">
      <c r="A107" s="143"/>
    </row>
    <row r="108" spans="1:7" ht="16.149999999999999" customHeight="1" thickBot="1">
      <c r="A108" s="477" t="s">
        <v>557</v>
      </c>
      <c r="B108" s="477"/>
      <c r="C108" s="477"/>
      <c r="D108" s="477"/>
      <c r="E108" s="477"/>
      <c r="F108" s="477"/>
      <c r="G108" s="477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112.75</v>
      </c>
    </row>
    <row r="111" spans="1:7">
      <c r="A111" s="253" t="s">
        <v>259</v>
      </c>
      <c r="B111" s="225" t="s">
        <v>374</v>
      </c>
      <c r="C111" s="114">
        <f>(10.96/30)/12</f>
        <v>3.0444444444444444E-2</v>
      </c>
      <c r="D111" s="115">
        <f t="shared" si="1"/>
        <v>38.44</v>
      </c>
      <c r="E111" s="185"/>
    </row>
    <row r="112" spans="1:7">
      <c r="A112" s="253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0.26</v>
      </c>
    </row>
    <row r="113" spans="1:7">
      <c r="A113" s="253" t="s">
        <v>263</v>
      </c>
      <c r="B113" s="225" t="s">
        <v>336</v>
      </c>
      <c r="C113" s="114">
        <f>((1/30)/12)</f>
        <v>2.7777777777777779E-3</v>
      </c>
      <c r="D113" s="115">
        <f t="shared" si="1"/>
        <v>3.51</v>
      </c>
    </row>
    <row r="114" spans="1:7">
      <c r="A114" s="253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0.41</v>
      </c>
    </row>
    <row r="115" spans="1:7">
      <c r="A115" s="253" t="s">
        <v>286</v>
      </c>
      <c r="B115" s="225" t="s">
        <v>291</v>
      </c>
      <c r="C115" s="186"/>
      <c r="D115" s="115">
        <f t="shared" si="1"/>
        <v>0</v>
      </c>
    </row>
    <row r="116" spans="1:7">
      <c r="A116" s="497" t="s">
        <v>317</v>
      </c>
      <c r="B116" s="498"/>
      <c r="C116" s="114">
        <f>SUM(C110:C115)</f>
        <v>0.12304126984126985</v>
      </c>
      <c r="D116" s="115">
        <f>SUM(D110:D115)</f>
        <v>155.36999999999998</v>
      </c>
    </row>
    <row r="117" spans="1:7" ht="16.5" thickBot="1">
      <c r="A117" s="116" t="s">
        <v>288</v>
      </c>
      <c r="B117" s="226" t="s">
        <v>338</v>
      </c>
      <c r="C117" s="182">
        <f>D117/$D$43</f>
        <v>4.6278478606894255E-2</v>
      </c>
      <c r="D117" s="115">
        <f>ROUND(D79*C116,2)</f>
        <v>58.44</v>
      </c>
    </row>
    <row r="118" spans="1:7" ht="16.5" hidden="1" thickBot="1">
      <c r="A118" s="495" t="s">
        <v>7</v>
      </c>
      <c r="B118" s="496"/>
      <c r="C118" s="174">
        <f>C117+C116</f>
        <v>0.16931974844816411</v>
      </c>
      <c r="D118" s="187">
        <f>D117+D116</f>
        <v>213.80999999999997</v>
      </c>
    </row>
    <row r="119" spans="1:7" hidden="1">
      <c r="A119" s="252" t="s">
        <v>339</v>
      </c>
    </row>
    <row r="120" spans="1:7" ht="16.149999999999999" customHeight="1" thickBot="1">
      <c r="A120" s="479" t="s">
        <v>558</v>
      </c>
      <c r="B120" s="479"/>
      <c r="C120" s="479"/>
      <c r="D120" s="479"/>
      <c r="E120" s="479"/>
      <c r="F120" s="479"/>
      <c r="G120" s="479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0.16381979584887429</v>
      </c>
      <c r="D122" s="115">
        <f>D89</f>
        <v>206.86999999999998</v>
      </c>
    </row>
    <row r="123" spans="1:7">
      <c r="A123" s="253" t="s">
        <v>313</v>
      </c>
      <c r="B123" s="225" t="s">
        <v>307</v>
      </c>
      <c r="C123" s="182">
        <f t="shared" si="2"/>
        <v>0.37611954481742804</v>
      </c>
      <c r="D123" s="115">
        <f>D79</f>
        <v>474.95999999999992</v>
      </c>
    </row>
    <row r="124" spans="1:7">
      <c r="A124" s="253" t="s">
        <v>320</v>
      </c>
      <c r="B124" s="225" t="s">
        <v>322</v>
      </c>
      <c r="C124" s="182">
        <f t="shared" si="2"/>
        <v>1.021547525716865E-3</v>
      </c>
      <c r="D124" s="115">
        <f>D95</f>
        <v>1.29</v>
      </c>
    </row>
    <row r="125" spans="1:7">
      <c r="A125" s="189" t="s">
        <v>325</v>
      </c>
      <c r="B125" s="228" t="s">
        <v>342</v>
      </c>
      <c r="C125" s="182">
        <f t="shared" si="2"/>
        <v>7.5531165118507437E-2</v>
      </c>
      <c r="D125" s="115">
        <f>D106</f>
        <v>95.38</v>
      </c>
    </row>
    <row r="126" spans="1:7">
      <c r="A126" s="190" t="s">
        <v>333</v>
      </c>
      <c r="B126" s="229" t="s">
        <v>343</v>
      </c>
      <c r="C126" s="182">
        <f t="shared" si="2"/>
        <v>0.16931556315776969</v>
      </c>
      <c r="D126" s="115">
        <f>D118</f>
        <v>213.80999999999997</v>
      </c>
    </row>
    <row r="127" spans="1:7">
      <c r="A127" s="253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15" hidden="1" customHeight="1" thickBot="1">
      <c r="A128" s="489" t="s">
        <v>345</v>
      </c>
      <c r="B128" s="490"/>
      <c r="C128" s="174">
        <f>SUM(C122:C127)</f>
        <v>0.78580761646829633</v>
      </c>
      <c r="D128" s="169">
        <f>SUM(D122:D127)</f>
        <v>992.30999999999983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479" t="s">
        <v>559</v>
      </c>
      <c r="B130" s="479"/>
      <c r="C130" s="479"/>
      <c r="D130" s="479"/>
      <c r="E130" s="479"/>
      <c r="F130" s="479"/>
      <c r="G130" s="479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2765.2367666666664</v>
      </c>
      <c r="G131" s="122"/>
    </row>
    <row r="132" spans="1:8">
      <c r="A132" s="153" t="s">
        <v>257</v>
      </c>
      <c r="B132" s="224" t="s">
        <v>347</v>
      </c>
      <c r="C132" s="123">
        <v>7.0122000000000004E-2</v>
      </c>
      <c r="D132" s="124">
        <f>E131*C132</f>
        <v>193.90393255219999</v>
      </c>
      <c r="G132" s="122"/>
    </row>
    <row r="133" spans="1:8">
      <c r="A133" s="253" t="s">
        <v>259</v>
      </c>
      <c r="B133" s="225" t="s">
        <v>348</v>
      </c>
      <c r="C133" s="182"/>
      <c r="D133" s="197"/>
      <c r="F133" s="198"/>
    </row>
    <row r="134" spans="1:8">
      <c r="A134" s="253"/>
      <c r="B134" s="225" t="s">
        <v>349</v>
      </c>
      <c r="C134" s="182"/>
      <c r="D134" s="124"/>
      <c r="E134" s="208"/>
      <c r="F134" s="199"/>
      <c r="G134" s="122"/>
    </row>
    <row r="135" spans="1:8">
      <c r="A135" s="253"/>
      <c r="B135" s="225" t="s">
        <v>350</v>
      </c>
      <c r="C135" s="182">
        <v>7.5999999999999998E-2</v>
      </c>
      <c r="D135" s="115">
        <f>$D$153*C135</f>
        <v>267.51297159257587</v>
      </c>
      <c r="E135" s="198">
        <f>D153</f>
        <v>3519.907520954946</v>
      </c>
      <c r="G135" s="122"/>
    </row>
    <row r="136" spans="1:8">
      <c r="A136" s="253"/>
      <c r="B136" s="225" t="s">
        <v>351</v>
      </c>
      <c r="C136" s="182">
        <v>1.6500000000000001E-2</v>
      </c>
      <c r="D136" s="115">
        <f>$D$153*C136</f>
        <v>58.078474095756611</v>
      </c>
      <c r="E136" s="200"/>
      <c r="G136" s="122"/>
    </row>
    <row r="137" spans="1:8">
      <c r="A137" s="253"/>
      <c r="B137" s="225" t="s">
        <v>352</v>
      </c>
      <c r="C137" s="182"/>
      <c r="D137" s="115"/>
    </row>
    <row r="138" spans="1:8">
      <c r="A138" s="253"/>
      <c r="B138" s="225" t="s">
        <v>353</v>
      </c>
      <c r="C138" s="182">
        <v>0.05</v>
      </c>
      <c r="D138" s="115">
        <f>$D$153*C138</f>
        <v>175.9953760477473</v>
      </c>
      <c r="G138" s="122"/>
    </row>
    <row r="139" spans="1:8">
      <c r="A139" s="253"/>
      <c r="B139" s="225" t="s">
        <v>354</v>
      </c>
      <c r="C139" s="182"/>
      <c r="D139" s="115"/>
    </row>
    <row r="140" spans="1:8">
      <c r="A140" s="253" t="s">
        <v>261</v>
      </c>
      <c r="B140" s="225" t="s">
        <v>355</v>
      </c>
      <c r="C140" s="182">
        <v>0.02</v>
      </c>
      <c r="D140" s="115">
        <f>ROUND(E140*C140,2)</f>
        <v>59.18</v>
      </c>
      <c r="E140" s="177">
        <f>E131+D132</f>
        <v>2959.1406992188663</v>
      </c>
    </row>
    <row r="141" spans="1:8" ht="33" hidden="1" customHeight="1" thickBot="1">
      <c r="A141" s="492" t="s">
        <v>356</v>
      </c>
      <c r="B141" s="493"/>
      <c r="C141" s="494"/>
      <c r="D141" s="201">
        <f>D132+D135+D136+D138+D140</f>
        <v>754.67075428827968</v>
      </c>
    </row>
    <row r="142" spans="1:8" ht="15.6" hidden="1" customHeight="1">
      <c r="A142" s="479" t="s">
        <v>357</v>
      </c>
      <c r="B142" s="479"/>
      <c r="C142" s="479"/>
      <c r="D142" s="479"/>
      <c r="E142" s="479"/>
      <c r="F142" s="479"/>
      <c r="G142" s="479"/>
    </row>
    <row r="143" spans="1:8" ht="15.6" hidden="1" customHeight="1">
      <c r="A143" s="479" t="s">
        <v>358</v>
      </c>
      <c r="B143" s="479"/>
      <c r="C143" s="479"/>
      <c r="D143" s="479"/>
      <c r="E143" s="479"/>
      <c r="F143" s="479"/>
      <c r="G143" s="479"/>
    </row>
    <row r="144" spans="1:8" hidden="1">
      <c r="A144" s="252"/>
    </row>
    <row r="145" spans="1:8" ht="16.149999999999999" customHeight="1" thickBot="1">
      <c r="A145" s="477" t="s">
        <v>359</v>
      </c>
      <c r="B145" s="477"/>
      <c r="C145" s="477"/>
      <c r="D145" s="477"/>
      <c r="E145" s="477"/>
      <c r="F145" s="477"/>
      <c r="G145" s="477"/>
    </row>
    <row r="146" spans="1:8" ht="32.25" customHeight="1" thickBot="1">
      <c r="A146" s="188"/>
      <c r="B146" s="499" t="s">
        <v>360</v>
      </c>
      <c r="C146" s="499"/>
      <c r="D146" s="125" t="s">
        <v>361</v>
      </c>
    </row>
    <row r="147" spans="1:8">
      <c r="A147" s="253" t="s">
        <v>257</v>
      </c>
      <c r="B147" s="225" t="s">
        <v>362</v>
      </c>
      <c r="C147" s="114">
        <f t="shared" ref="C147:C152" si="3">D147/$D$153</f>
        <v>0.35875658450748354</v>
      </c>
      <c r="D147" s="124">
        <f>D43</f>
        <v>1262.79</v>
      </c>
    </row>
    <row r="148" spans="1:8">
      <c r="A148" s="253" t="s">
        <v>259</v>
      </c>
      <c r="B148" s="225" t="s">
        <v>363</v>
      </c>
      <c r="C148" s="114">
        <f t="shared" si="3"/>
        <v>0.13323364242046026</v>
      </c>
      <c r="D148" s="124">
        <f>D55</f>
        <v>468.9701</v>
      </c>
    </row>
    <row r="149" spans="1:8" ht="31.5">
      <c r="A149" s="253" t="s">
        <v>261</v>
      </c>
      <c r="B149" s="225" t="s">
        <v>364</v>
      </c>
      <c r="C149" s="114">
        <f t="shared" si="3"/>
        <v>1.1695383024011439E-2</v>
      </c>
      <c r="D149" s="124">
        <f>D65</f>
        <v>41.166666666666664</v>
      </c>
      <c r="E149" s="198">
        <f>D151+D132+D140</f>
        <v>3018.3206992188661</v>
      </c>
    </row>
    <row r="150" spans="1:8">
      <c r="A150" s="253" t="s">
        <v>263</v>
      </c>
      <c r="B150" s="225" t="s">
        <v>365</v>
      </c>
      <c r="C150" s="114">
        <f t="shared" si="3"/>
        <v>0.28191365656413253</v>
      </c>
      <c r="D150" s="124">
        <f>D128</f>
        <v>992.30999999999983</v>
      </c>
      <c r="E150" s="202">
        <f>C138+C136+C135</f>
        <v>0.14250000000000002</v>
      </c>
    </row>
    <row r="151" spans="1:8" ht="16.5" customHeight="1">
      <c r="A151" s="117" t="s">
        <v>366</v>
      </c>
      <c r="B151" s="231"/>
      <c r="C151" s="176">
        <f t="shared" si="3"/>
        <v>0.7855992665160878</v>
      </c>
      <c r="D151" s="203">
        <f>SUM(D147:D150)</f>
        <v>2765.2367666666664</v>
      </c>
      <c r="E151" s="202">
        <f>100%-E150</f>
        <v>0.85749999999999993</v>
      </c>
    </row>
    <row r="152" spans="1:8">
      <c r="A152" s="253" t="s">
        <v>284</v>
      </c>
      <c r="B152" s="225" t="s">
        <v>367</v>
      </c>
      <c r="C152" s="114">
        <f t="shared" si="3"/>
        <v>0.21440073348391225</v>
      </c>
      <c r="D152" s="124">
        <f>D141</f>
        <v>754.67075428827968</v>
      </c>
      <c r="G152" s="126"/>
    </row>
    <row r="153" spans="1:8" ht="16.5" hidden="1" customHeight="1" thickBot="1">
      <c r="A153" s="495" t="s">
        <v>368</v>
      </c>
      <c r="B153" s="496"/>
      <c r="C153" s="174">
        <f>C152+C151</f>
        <v>1</v>
      </c>
      <c r="D153" s="204">
        <f>(D151+D140+D132)/0.8575</f>
        <v>3519.907520954946</v>
      </c>
      <c r="E153" s="205"/>
      <c r="F153" s="198">
        <f>D151+D152</f>
        <v>3519.907520954946</v>
      </c>
      <c r="H153" s="54"/>
    </row>
    <row r="154" spans="1:8">
      <c r="E154" s="205"/>
    </row>
    <row r="155" spans="1:8">
      <c r="A155" s="249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1.5748031496062993" bottom="0" header="0" footer="0"/>
  <pageSetup paperSize="9" scale="90" fitToHeight="4" orientation="portrait" r:id="rId1"/>
  <headerFooter alignWithMargins="0"/>
  <rowBreaks count="3" manualBreakCount="3">
    <brk id="43" max="3" man="1"/>
    <brk id="89" max="3" man="1"/>
    <brk id="1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31</vt:i4>
      </vt:variant>
      <vt:variant>
        <vt:lpstr>Intervalos nomeados</vt:lpstr>
      </vt:variant>
      <vt:variant>
        <vt:i4>34</vt:i4>
      </vt:variant>
    </vt:vector>
  </HeadingPairs>
  <TitlesOfParts>
    <vt:vector size="65" baseType="lpstr">
      <vt:lpstr>Alterações 2016</vt:lpstr>
      <vt:lpstr>ISS - VT</vt:lpstr>
      <vt:lpstr>DEMONSTRATIVO</vt:lpstr>
      <vt:lpstr>R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10.</vt:lpstr>
      <vt:lpstr>11.</vt:lpstr>
      <vt:lpstr>12.</vt:lpstr>
      <vt:lpstr>13.</vt:lpstr>
      <vt:lpstr>14.</vt:lpstr>
      <vt:lpstr>15.</vt:lpstr>
      <vt:lpstr>16.</vt:lpstr>
      <vt:lpstr>17</vt:lpstr>
      <vt:lpstr>18</vt:lpstr>
      <vt:lpstr>19</vt:lpstr>
      <vt:lpstr>20</vt:lpstr>
      <vt:lpstr>21</vt:lpstr>
      <vt:lpstr>22</vt:lpstr>
      <vt:lpstr>23.</vt:lpstr>
      <vt:lpstr>24</vt:lpstr>
      <vt:lpstr>25</vt:lpstr>
      <vt:lpstr>EQ</vt:lpstr>
      <vt:lpstr>ANEXO IV</vt:lpstr>
      <vt:lpstr>'1'!Area_de_impressao</vt:lpstr>
      <vt:lpstr>'10.'!Area_de_impressao</vt:lpstr>
      <vt:lpstr>'11.'!Area_de_impressao</vt:lpstr>
      <vt:lpstr>'12.'!Area_de_impressao</vt:lpstr>
      <vt:lpstr>'13.'!Area_de_impressao</vt:lpstr>
      <vt:lpstr>'14.'!Area_de_impressao</vt:lpstr>
      <vt:lpstr>'15.'!Area_de_impressao</vt:lpstr>
      <vt:lpstr>'16.'!Area_de_impressao</vt:lpstr>
      <vt:lpstr>'17'!Area_de_impressao</vt:lpstr>
      <vt:lpstr>'18'!Area_de_impressao</vt:lpstr>
      <vt:lpstr>'19'!Area_de_impressao</vt:lpstr>
      <vt:lpstr>'2'!Area_de_impressao</vt:lpstr>
      <vt:lpstr>'20'!Area_de_impressao</vt:lpstr>
      <vt:lpstr>'21'!Area_de_impressao</vt:lpstr>
      <vt:lpstr>'22'!Area_de_impressao</vt:lpstr>
      <vt:lpstr>'23.'!Area_de_impressao</vt:lpstr>
      <vt:lpstr>'24'!Area_de_impressao</vt:lpstr>
      <vt:lpstr>'25'!Area_de_impressao</vt:lpstr>
      <vt:lpstr>'3'!Area_de_impressao</vt:lpstr>
      <vt:lpstr>'4'!Area_de_impressao</vt:lpstr>
      <vt:lpstr>'5'!Area_de_impressao</vt:lpstr>
      <vt:lpstr>'6'!Area_de_impressao</vt:lpstr>
      <vt:lpstr>'7'!Area_de_impressao</vt:lpstr>
      <vt:lpstr>'8'!Area_de_impressao</vt:lpstr>
      <vt:lpstr>'9'!Area_de_impressao</vt:lpstr>
      <vt:lpstr>'ANEXO IV'!Area_de_impressao</vt:lpstr>
      <vt:lpstr>DEMONSTRATIVO!Area_de_impressao</vt:lpstr>
      <vt:lpstr>EQ!Area_de_impressao</vt:lpstr>
      <vt:lpstr>'ISS - VT'!Area_de_impressao</vt:lpstr>
      <vt:lpstr>'R'!Area_de_impressao</vt:lpstr>
      <vt:lpstr>Cidades</vt:lpstr>
      <vt:lpstr>Escala</vt:lpstr>
      <vt:lpstr>Serviços</vt:lpstr>
      <vt:lpstr>Servíços</vt:lpstr>
    </vt:vector>
  </TitlesOfParts>
  <Company>ONDREPSB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Ondrepsb</dc:creator>
  <cp:lastModifiedBy>Karina</cp:lastModifiedBy>
  <cp:lastPrinted>2017-12-07T14:13:53Z</cp:lastPrinted>
  <dcterms:created xsi:type="dcterms:W3CDTF">2007-08-03T17:01:23Z</dcterms:created>
  <dcterms:modified xsi:type="dcterms:W3CDTF">2017-12-07T14:14:18Z</dcterms:modified>
</cp:coreProperties>
</file>